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mc:AlternateContent xmlns:mc="http://schemas.openxmlformats.org/markup-compatibility/2006">
    <mc:Choice Requires="x15">
      <x15ac:absPath xmlns:x15ac="http://schemas.microsoft.com/office/spreadsheetml/2010/11/ac" url="https://responsiblemines-my.sharepoint.com/personal/dayronmonroy_responsiblemines_org/Documents/STAG/Outcome 1/Output 1/"/>
    </mc:Choice>
  </mc:AlternateContent>
  <xr:revisionPtr revIDLastSave="67" documentId="8_{F7100C69-1732-4050-9D2F-49B2A5BE2D72}" xr6:coauthVersionLast="47" xr6:coauthVersionMax="47" xr10:uidLastSave="{A0CEC371-FBAA-4D85-898D-8369B630D35A}"/>
  <bookViews>
    <workbookView xWindow="20370" yWindow="-120" windowWidth="24240" windowHeight="13020" firstSheet="4" activeTab="3" xr2:uid="{54741230-8294-B74B-AD28-0F13DE66B477}"/>
  </bookViews>
  <sheets>
    <sheet name="Read me" sheetId="1" r:id="rId1"/>
    <sheet name="Auditee details" sheetId="9" r:id="rId2"/>
    <sheet name="Mod. 1 (Management System)" sheetId="2" r:id="rId3"/>
    <sheet name="Mod. 2 ( Legit ASM ident.)" sheetId="3" r:id="rId4"/>
    <sheet name="Mod. 3 (OECD Anex II Risks)" sheetId="4" r:id="rId5"/>
    <sheet name="Mod. 4 (OECD Anex II Risks)" sheetId="5" r:id="rId6"/>
    <sheet name="Mod. 5 (Progress. Improvement)" sheetId="6" r:id="rId7"/>
    <sheet name="Hoja1" sheetId="10" r:id="rId8"/>
    <sheet name="Aux lists" sheetId="7"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6" l="1"/>
  <c r="H23" i="2"/>
  <c r="H23" i="4"/>
  <c r="H21" i="2"/>
  <c r="F36" i="3"/>
  <c r="F29" i="3"/>
  <c r="F22" i="3"/>
  <c r="F16" i="3"/>
  <c r="H15" i="5"/>
  <c r="H15" i="2"/>
  <c r="H15" i="4"/>
  <c r="H40" i="5"/>
  <c r="H24" i="2"/>
  <c r="H18" i="2"/>
  <c r="J29" i="2"/>
  <c r="J50" i="6"/>
  <c r="H15" i="6"/>
  <c r="H25" i="5"/>
  <c r="H21" i="5"/>
  <c r="H22" i="2"/>
  <c r="H21" i="4"/>
  <c r="H18" i="4"/>
  <c r="H30" i="4"/>
  <c r="J54" i="5"/>
  <c r="H47" i="5"/>
  <c r="H44" i="5"/>
  <c r="H37" i="5"/>
  <c r="H34" i="5"/>
  <c r="H29" i="5"/>
  <c r="H18" i="5"/>
  <c r="J40" i="4"/>
  <c r="H46" i="6"/>
  <c r="H44" i="6"/>
  <c r="H42" i="6"/>
  <c r="H40" i="6"/>
  <c r="H38" i="6"/>
  <c r="H36" i="6"/>
  <c r="H31" i="6"/>
  <c r="H29" i="6"/>
  <c r="H27" i="6"/>
  <c r="H25" i="6"/>
  <c r="H23" i="6"/>
  <c r="H21" i="6"/>
  <c r="H19" i="6"/>
  <c r="H17" i="6"/>
  <c r="H33" i="4"/>
  <c r="H2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 Hanne Coulibaly</author>
    <author>Microsoft Office User</author>
  </authors>
  <commentList>
    <comment ref="E15" authorId="0" shapeId="0" xr:uid="{8102E161-74C0-4B1A-BB74-9C3005F0191B}">
      <text>
        <r>
          <rPr>
            <sz val="9"/>
            <color rgb="FF000000"/>
            <rFont val="Tahoma"/>
            <family val="2"/>
          </rPr>
          <t>Priority criterion.</t>
        </r>
      </text>
    </comment>
    <comment ref="E18" authorId="1" shapeId="0" xr:uid="{33CBAA4C-46A7-C34C-B342-45425A46598A}">
      <text>
        <r>
          <rPr>
            <sz val="10"/>
            <color rgb="FF000000"/>
            <rFont val="Tahoma"/>
            <family val="2"/>
          </rPr>
          <t>Priority criterion.</t>
        </r>
      </text>
    </comment>
    <comment ref="E23" authorId="1" shapeId="0" xr:uid="{4F2F8965-656F-F243-B65C-302FCB6CBD48}">
      <text>
        <r>
          <rPr>
            <sz val="10"/>
            <color rgb="FF000000"/>
            <rFont val="Tahoma"/>
            <family val="2"/>
          </rPr>
          <t>Priority criterion.</t>
        </r>
      </text>
    </comment>
    <comment ref="E24" authorId="1" shapeId="0" xr:uid="{561D2B4F-5DFE-BC4C-B78C-CA155CBAB6CB}">
      <text>
        <r>
          <rPr>
            <sz val="10"/>
            <color rgb="FF000000"/>
            <rFont val="Tahoma"/>
            <family val="2"/>
          </rPr>
          <t>Priority criterion.</t>
        </r>
      </text>
    </comment>
  </commentList>
</comments>
</file>

<file path=xl/sharedStrings.xml><?xml version="1.0" encoding="utf-8"?>
<sst xmlns="http://schemas.openxmlformats.org/spreadsheetml/2006/main" count="660" uniqueCount="358">
  <si>
    <t>{space for logo}</t>
  </si>
  <si>
    <r>
      <rPr>
        <b/>
        <sz val="36"/>
        <color theme="0"/>
        <rFont val="Aptos Narrow (Cuerpo)"/>
      </rPr>
      <t>CRAFT Assessment Tool for Auditors</t>
    </r>
    <r>
      <rPr>
        <b/>
        <sz val="12"/>
        <color theme="0"/>
        <rFont val="Aptos Narrow"/>
        <family val="2"/>
        <scheme val="minor"/>
      </rPr>
      <t xml:space="preserve">
</t>
    </r>
    <r>
      <rPr>
        <b/>
        <sz val="24"/>
        <color theme="0"/>
        <rFont val="Aptos Narrow (Cuerpo)"/>
      </rPr>
      <t>Methodology</t>
    </r>
  </si>
  <si>
    <t xml:space="preserve">
This is a free access tool that can be accesed at: www.craftmines.org </t>
  </si>
  <si>
    <t>The CRAFT Assessment Tool for Auditors includes a set of indicative criteria to assess compliance with the requirements outlined in each module of Volume 2A of the CRAFT Code. It is designed to recommend a rating based on the criteria confirmed by the auditor, following the progressive framework proposed by the CRAFT Code. However, auditors may adjust or confirm the Suggested Rating, considering their professional judgment, the specific context, the guidelines the guidelines of the relevant Standard Initiative recognizing CRAFT, and the legal framework applicable in the region where the audited Artisanal Mineral Producer operates.</t>
  </si>
  <si>
    <t xml:space="preserve">
Dropdown list for the auditor to indicate whether sufficient evidence was obtained to confirm compliance with each of the criteria that make up the requirement.</t>
  </si>
  <si>
    <t>Space for the auditor to record their observations and analysis on the compliance of the criterion or requirement. This space can also be used to include other criteria that, in the auditor's judgment, are relevant for evaluating compliance with the requirement.</t>
  </si>
  <si>
    <t xml:space="preserve">Space for the auditor to evaluate compliance with the requirement, in line with the evaluation levels defined for each requirement, as outlined in the relevant module below. This assessment may differ from the automatically Suggested Rating by the CRAFT Assessment Tool. </t>
  </si>
  <si>
    <t xml:space="preserve">Automatically suggested rating by the CRAFT Assessment Tool, determined based on the progressive approach recommended by the CRAFT Code to demonstrate commitment to the gradual compliance with the criteria. </t>
  </si>
  <si>
    <t>At the end of modules 1, 3, 4, and 5, a numerical score is provided based on the percentage of criteria where the auditor found evidence of compliance. This score is relevant for measuring how much the audited party has improved compared to previous audits. However, to evaluate performance over a specific period, it is recommended to consider the qualitative assessments described below.</t>
  </si>
  <si>
    <t>Module 1 
INTERNAL MANAGEMENT SYSTEM</t>
  </si>
  <si>
    <t>Use this module to determine whether the auditee's management system adopts the CRAFT Code as a policy for risk management in the supply chain. In this module, the criteria in cells E15, E18, E23, and E24 are highlighted as priorities due to their importance in establishing a risk management system based on the CRAFT Code.</t>
  </si>
  <si>
    <t>6            requirements</t>
  </si>
  <si>
    <t xml:space="preserve">Conformity </t>
  </si>
  <si>
    <t xml:space="preserve">The tool recommends this rating if the AMP demonstrates that it has made efforts to formalize its operation or sell their ores through a state-approved commercialization channel, while maintaining channels of communication with local stakeholders to resolve grievances and local stakeholders do not oppose mining activities. </t>
  </si>
  <si>
    <t xml:space="preserve">Minor Nonconformity </t>
  </si>
  <si>
    <t>The tool recommends this rating when the auditor reports that the priority criteria highlighted in Module 1 have been met, while reporting that no evidence of compliance was found or only partial compliance was found for the other criteria (non-priority).</t>
  </si>
  <si>
    <t>Major Nonconformity</t>
  </si>
  <si>
    <t>The tool suggests this rating when the auditor reports that the priority criteria highlighted in Module 1 are in partial compliance or non-compliance, regardless of the performance reported for the other criteria that make up the respective requirement.</t>
  </si>
  <si>
    <t>Module 2
LEGITIMACY</t>
  </si>
  <si>
    <t xml:space="preserve">Use this module to determine whether, according to 4 possible country contexts of mining governance, the audited organization can be considered legitimate even if it has not been fully legalized. </t>
  </si>
  <si>
    <t>4 country context</t>
  </si>
  <si>
    <t>Fullfiled requirement</t>
  </si>
  <si>
    <t xml:space="preserve">The tool  recommends this rating if the AMP holds the legally valid public or private documents that authorize its operation or provide access to legal market. </t>
  </si>
  <si>
    <t xml:space="preserve">Progress towards fulfillment </t>
  </si>
  <si>
    <t>Fail criteria</t>
  </si>
  <si>
    <t>The tool recommends this assessment if the AMP does not provide evidence of wanting to formalize.</t>
  </si>
  <si>
    <t>Module 3
RED FLAG SOCIAL, ETHICS, HUMAN RIGHTS ISSUES</t>
  </si>
  <si>
    <t xml:space="preserve">Use this module to assure that the audited organization has effectively mitigated risks requiring immediate disengagement according to the OECD Minerals Guidance. </t>
  </si>
  <si>
    <t xml:space="preserve">7 
requirements </t>
  </si>
  <si>
    <t>Pass criteria</t>
  </si>
  <si>
    <t>The tool recommends this rating if the auditor reports having found sufficient evidence to confirm compliance with each of the criteria that make up the requirement.</t>
  </si>
  <si>
    <t>Fail Criteria</t>
  </si>
  <si>
    <t>The tool recommends this rating if the auditor reports not having found sufficient evidence to confirm compliance with any of the criteria that make up the requirement.</t>
  </si>
  <si>
    <t>Module 4
YELLOW FLAG SOCIAL, ETHICS, HUMAN RIGHTS ISSUES</t>
  </si>
  <si>
    <t>Use this module to assure that the audited organization is implementing progressive actions to address, mitigate, and disclose risks that the OECD Minerals Guidance allows to disengage from after unsuccessful mitigation attempts.</t>
  </si>
  <si>
    <t>10 
requirements</t>
  </si>
  <si>
    <t xml:space="preserve"> Mitigated</t>
  </si>
  <si>
    <t>The tool recommends this rating if the auditor reports having obtained the necessary products, statements, and commitments to fully comply with the requirement and mitigate the corresponding risk.</t>
  </si>
  <si>
    <t>Mitigation progress satisfactory</t>
  </si>
  <si>
    <t>The tool recommends this rating if the auditor reports not having obtained the necessary products, statements, or commitments to comply with the requirement, but has implemented some initial actions that could gradually lead to the mitigation of the risk.</t>
  </si>
  <si>
    <t>Fail criterion</t>
  </si>
  <si>
    <t>The tool recommends this rating if the auditor reports not having obtained the necessary products, statements, or commitments to comply with the requirement, and also provides no evidence of implementing initial actions that could gradually lead to the mitigation of the risk.</t>
  </si>
  <si>
    <t>Module 5
PROGRESSIVE IMPROVEMENT TOPICS</t>
  </si>
  <si>
    <t>Use this module to assess the extent to which the audited organization mitigates ESG risks that, although not explicitly mentioned in the OECD Minerals Guidance, often impact the livelihoods and well-being of ASM mining communities.</t>
  </si>
  <si>
    <t>16 
requirements</t>
  </si>
  <si>
    <t>Controlled</t>
  </si>
  <si>
    <t>Progressing</t>
  </si>
  <si>
    <t>Ommited</t>
  </si>
  <si>
    <r>
      <rPr>
        <b/>
        <sz val="36"/>
        <color theme="0"/>
        <rFont val="Aptos Narrow (Cuerpo)"/>
      </rPr>
      <t>CRAFT Assessment Tool for Auditors</t>
    </r>
    <r>
      <rPr>
        <b/>
        <sz val="12"/>
        <color theme="0"/>
        <rFont val="Aptos Narrow"/>
        <family val="2"/>
        <scheme val="minor"/>
      </rPr>
      <t xml:space="preserve">
</t>
    </r>
    <r>
      <rPr>
        <b/>
        <sz val="24"/>
        <color theme="0"/>
        <rFont val="Aptos Narrow (Cuerpo)"/>
      </rPr>
      <t>Check list information</t>
    </r>
  </si>
  <si>
    <t xml:space="preserve">Auditee name: </t>
  </si>
  <si>
    <t>Audit ref:</t>
  </si>
  <si>
    <t xml:space="preserve">Audit Standard: </t>
  </si>
  <si>
    <t>Audit start date:</t>
  </si>
  <si>
    <t>Type of audit (if  provided):</t>
  </si>
  <si>
    <t>End end date:</t>
  </si>
  <si>
    <t>Total audit dates on-desk:</t>
  </si>
  <si>
    <t>Total audit days:</t>
  </si>
  <si>
    <t>Total audit dates on-site:</t>
  </si>
  <si>
    <t>Distribution:</t>
  </si>
  <si>
    <t>brief explanation of the auditee's business activity:</t>
  </si>
  <si>
    <t>Country:</t>
  </si>
  <si>
    <t>Number of employees:</t>
  </si>
  <si>
    <t>Number of contractors:</t>
  </si>
  <si>
    <t>Type of mineral:</t>
  </si>
  <si>
    <t>Conformity Assessment firm:</t>
  </si>
  <si>
    <t>Previous audits conducted:</t>
  </si>
  <si>
    <t>Lead auditor:</t>
  </si>
  <si>
    <t>Major nonconformities (if any):</t>
  </si>
  <si>
    <t>Audit team:</t>
  </si>
  <si>
    <t>Minor nonconformities (if any):</t>
  </si>
  <si>
    <t>Translator used during the audit (if any):</t>
  </si>
  <si>
    <t>General observations (if any):</t>
  </si>
  <si>
    <t>Lead auditor signature:</t>
  </si>
  <si>
    <t>Date:</t>
  </si>
  <si>
    <t>CRAFT Assessment Tool</t>
  </si>
  <si>
    <t>Module 1: Adopting a Management System</t>
  </si>
  <si>
    <r>
      <rPr>
        <i/>
        <sz val="14"/>
        <color rgb="FF000000"/>
        <rFont val="Aptos Narrow"/>
        <scheme val="minor"/>
      </rPr>
      <t xml:space="preserve">Brief description: </t>
    </r>
    <r>
      <rPr>
        <sz val="14"/>
        <color rgb="FF000000"/>
        <rFont val="Aptos Narrow"/>
        <scheme val="minor"/>
      </rPr>
      <t xml:space="preserve">A management system is a set of rules governing how tasks must be performed properly. The CRAFT Code serves as a management system specifically designed to help Artisanal and Small-scale Mineral Producers (AMP) implement due diligence in line with the five steps outlined in the OECD Guidance. In this module, auditors have to verify that the AMP can describe its internal organizational structure, fully detail the locations and facilities used for mineral production, and acknowledge the CRAFT Code as its risk management policy. Designating a Responsible Person to report on matters related to compliance with the CRAFT Code is essential and non-negotiable. </t>
    </r>
    <r>
      <rPr>
        <sz val="14"/>
        <color rgb="FF000000"/>
        <rFont val="Aptos Narrow"/>
      </rPr>
      <t>Non conformities with other criteria from Module 1 are classified as "Minor Nonconformities". "Major Nonconformities," on the other hand, hinder AMP engagement with a Buyers requiring a due diligence report.</t>
    </r>
  </si>
  <si>
    <r>
      <rPr>
        <i/>
        <sz val="14"/>
        <color rgb="FF000000"/>
        <rFont val="Aptos Narrow"/>
        <scheme val="minor"/>
      </rPr>
      <t>Instructions:</t>
    </r>
    <r>
      <rPr>
        <sz val="14"/>
        <color rgb="FF000000"/>
        <rFont val="Aptos Narrow"/>
        <scheme val="minor"/>
      </rPr>
      <t xml:space="preserve"> Auditors should complete column G based on their review of documents, files or their own observations. Based on the auditor's input, a suggested score is automatically calculated indicating the margin for improvement to meet the requirements of this module. Other criteria considered in assessing the requirement can be commented in column I, while the auditor's final rating should be entered in column K.</t>
    </r>
  </si>
  <si>
    <t>Name of the Artisanal and Small-scale Mining Producer (AMP):</t>
  </si>
  <si>
    <t>Name of the Auditor:</t>
  </si>
  <si>
    <t>Audit end date:</t>
  </si>
  <si>
    <t>Requirement Code</t>
  </si>
  <si>
    <t>Category</t>
  </si>
  <si>
    <t>Issue</t>
  </si>
  <si>
    <t>Sub-Issue</t>
  </si>
  <si>
    <t xml:space="preserve">Suggested Criteria </t>
  </si>
  <si>
    <r>
      <t xml:space="preserve">Possible verifiable documents
</t>
    </r>
    <r>
      <rPr>
        <sz val="12"/>
        <color theme="4" tint="-0.249977111117893"/>
        <rFont val="Aptos Narrow"/>
        <family val="2"/>
        <scheme val="minor"/>
      </rPr>
      <t>(Disclaimer: This is a non-exhaustive list of recommended documents or files for validating compliance)</t>
    </r>
  </si>
  <si>
    <r>
      <t xml:space="preserve">Does any document, file or observation provide evidence of compliance? 
</t>
    </r>
    <r>
      <rPr>
        <b/>
        <i/>
        <sz val="12"/>
        <color theme="4" tint="-0.249977111117893"/>
        <rFont val="Aptos Narrow"/>
        <family val="2"/>
        <scheme val="minor"/>
      </rPr>
      <t>(filled out by auditor)</t>
    </r>
  </si>
  <si>
    <t>Suggested Rating</t>
  </si>
  <si>
    <r>
      <t xml:space="preserve">Blank Space for auditor's comments </t>
    </r>
    <r>
      <rPr>
        <b/>
        <i/>
        <sz val="12"/>
        <color theme="4" tint="-0.249977111117893"/>
        <rFont val="Aptos Narrow"/>
        <family val="2"/>
        <scheme val="minor"/>
      </rPr>
      <t>(make sure to provide further description to explain the result of your observations)</t>
    </r>
  </si>
  <si>
    <t>Auditor Rating</t>
  </si>
  <si>
    <r>
      <rPr>
        <b/>
        <sz val="11"/>
        <color theme="1"/>
        <rFont val="Aptos Narrow"/>
        <scheme val="minor"/>
      </rPr>
      <t>M.1/5.2.3/R.1</t>
    </r>
    <r>
      <rPr>
        <sz val="11"/>
        <color theme="1"/>
        <rFont val="Aptos Narrow"/>
        <family val="2"/>
        <scheme val="minor"/>
      </rPr>
      <t xml:space="preserve">
The organizational structure and the geographic location of the AMP and the minerals or metals produced by the AMP are aligned with the organizational-, geographic- and commodity scope of CRAFT.</t>
    </r>
  </si>
  <si>
    <t>Company Governance</t>
  </si>
  <si>
    <t>Management Practices</t>
  </si>
  <si>
    <t>Management System</t>
  </si>
  <si>
    <t>The AMP has a de-facto or formally constituted decision-making leadership structure. The AMP provides all necessary information about its organizational structure, its Members, the location of its operations, transport routes, and the products mined and processed. The description of the AMP includes a list of its Members —both internal entities (de facto groups and legal entities)—as well as the name, gender, age, work site, and ID number of all individuals associated with these entities or working independently.</t>
  </si>
  <si>
    <t>* List of members or partners involved in the operation.
* Organizational Chart.</t>
  </si>
  <si>
    <t>Yes</t>
  </si>
  <si>
    <t>The AMP also indicates whether - in its opinion - the operations are located in a Conflict-Affected and High-Risk Area (CAHRA) or not.</t>
  </si>
  <si>
    <t>* Letter of declaration signed by the legal representative or Leader.</t>
  </si>
  <si>
    <t>Not</t>
  </si>
  <si>
    <t>The AMP indicates  any traceability measures that have been implemented.</t>
  </si>
  <si>
    <t>*Traceability protocol</t>
  </si>
  <si>
    <r>
      <rPr>
        <b/>
        <sz val="11"/>
        <color theme="1"/>
        <rFont val="Aptos Narrow"/>
        <scheme val="minor"/>
      </rPr>
      <t>M.1/5.2.3/R.2</t>
    </r>
    <r>
      <rPr>
        <sz val="11"/>
        <color theme="1"/>
        <rFont val="Aptos Narrow"/>
        <family val="2"/>
        <scheme val="minor"/>
      </rPr>
      <t xml:space="preserve">
The AMP declares that it is committed to responsible production of minerals and metals in alignment with the OECD Minerals Guidance and to further progress towards good and best ASM practice. </t>
    </r>
  </si>
  <si>
    <t>The AMP adopts the CRAFT Code as its Management System for risk identification and mitigation.</t>
  </si>
  <si>
    <t>* Letter of adoption of CRAFT Code as Risk Management System signed by the legal representative or Leader.</t>
  </si>
  <si>
    <t>Partially</t>
  </si>
  <si>
    <t xml:space="preserve"> The public CRAFT Report, accessible to BUYERS and the public, contains this declaration and commitment to responsible production of minerals. </t>
  </si>
  <si>
    <t>*CRAFT Report
*Document authorizing or openly declaring willingness to undergo independent audits.</t>
  </si>
  <si>
    <t>The AMP repeats at least annually the ongoing, proactive and reactive steps of risk assessment (Step 2), risk mitigation (Step 3), verification (Step 4) and reporting (Step 5) as described in chapter 4 of Volume 1. All supporting evidence for the claims in the CRAFT Report (step 5) are kept for a period of five (5) years.</t>
  </si>
  <si>
    <r>
      <rPr>
        <b/>
        <sz val="11"/>
        <color theme="1"/>
        <rFont val="Aptos Narrow"/>
        <scheme val="minor"/>
      </rPr>
      <t>M.1/5.2.3/R.3</t>
    </r>
    <r>
      <rPr>
        <sz val="11"/>
        <color theme="1"/>
        <rFont val="Aptos Narrow"/>
        <family val="2"/>
        <scheme val="minor"/>
      </rPr>
      <t xml:space="preserve">
If the AMP seeks support for implementing the CRAFT Code by joining a CRAFT Scheme, the AMP must adhere to the affiliation requirements of the CRAFT Scheme.</t>
    </r>
  </si>
  <si>
    <t>(Applies only if a CRAFT Scheme exists and the ASM entity decides to join it): The ASM entity engages with a CRAFT Scheme by meeting all affiliation requirements.</t>
  </si>
  <si>
    <t xml:space="preserve">*Letter of commitment on adhering a CRAFT Scheme signed by the legal representative or Leader.
*Letter of confirmation provided by the CRAFT Scheme manager. </t>
  </si>
  <si>
    <t>Does not apply</t>
  </si>
  <si>
    <r>
      <rPr>
        <b/>
        <sz val="11"/>
        <color theme="1"/>
        <rFont val="Aptos Narrow"/>
        <scheme val="minor"/>
      </rPr>
      <t>M.1/5.2.3/R.4</t>
    </r>
    <r>
      <rPr>
        <sz val="11"/>
        <color theme="1"/>
        <rFont val="Aptos Narrow"/>
        <family val="2"/>
        <scheme val="minor"/>
      </rPr>
      <t xml:space="preserve">
The AMP ensures that the requirements of the CRAFT Code, which the AMP has adopted as its supply chain policy and committed to fulfil, are communicated in a way that reaches all Members.</t>
    </r>
  </si>
  <si>
    <t>The AMP has put in place a formal or de-facto organizational structure in charge of communicating the CRAFT requirements to all Members.</t>
  </si>
  <si>
    <t>* Confirmation by the ommunity and local leaders
*A document outlining the communication protocols and identifying the responsible person for communication is in place.
*CRAFT Report</t>
  </si>
  <si>
    <r>
      <rPr>
        <b/>
        <sz val="11"/>
        <color theme="1"/>
        <rFont val="Aptos Narrow"/>
        <scheme val="minor"/>
      </rPr>
      <t>M.1/5.2.8/R.1</t>
    </r>
    <r>
      <rPr>
        <sz val="11"/>
        <color theme="1"/>
        <rFont val="Aptos Narrow"/>
        <family val="2"/>
        <scheme val="minor"/>
      </rPr>
      <t xml:space="preserve">
The AMP has designated a point of contact for complaints.</t>
    </r>
  </si>
  <si>
    <t>Grievance Mechanism</t>
  </si>
  <si>
    <t xml:space="preserve">The AMP has designated a point of contact for complaints who is sufficiently independent to act as a conflict mediator. </t>
  </si>
  <si>
    <t>*Document, protocol or statement of the procedure for receiving complaints.
*Evidence of communications of the resolution of complaints.</t>
  </si>
  <si>
    <r>
      <rPr>
        <b/>
        <sz val="11"/>
        <color theme="1"/>
        <rFont val="Aptos Narrow"/>
        <scheme val="minor"/>
      </rPr>
      <t>M.1/5.2.11/R.1</t>
    </r>
    <r>
      <rPr>
        <sz val="11"/>
        <color theme="1"/>
        <rFont val="Aptos Narrow"/>
        <family val="2"/>
        <scheme val="minor"/>
      </rPr>
      <t xml:space="preserve">
The AMP has nominated a Responsible Person who acts on behalf of the AMP’s decision-making leadership structure and is accountable for the implementation of CRAFT.</t>
    </r>
  </si>
  <si>
    <t>Responsible Person</t>
  </si>
  <si>
    <t>The AMP has nominated a Responsible Person who reports to the decision-making leadership structure. The Responsible Person is a senior staff member or representative of the decision-making leadership structure with the necessary knowledge/experience and competence/authority to oversee all aspects of CRAFT implementation, and is entitled to make claims on behalf of the AMP.</t>
  </si>
  <si>
    <t>*Assignment letter, job duties or signed statement by the person responsible for implementation of CRAFT.
*Responsibilities for overseeing aspects of CRAFT implementation are outlined in contract clauses or protocols.</t>
  </si>
  <si>
    <t>The Responsible Person reports the results of risk assessment to the AMP’s decision-making leadership structure, presenting the gathered information, identifying actual and potential risks, and proposing a risk management plan for risk mitigation</t>
  </si>
  <si>
    <t xml:space="preserve">* Assignment letter, job duties or signed statement by the person responsible for implementation of CRAFT.
*Documents or files with results of Risk Assessments
*Minutes of meetings </t>
  </si>
  <si>
    <t>The Responsible Person implements the risk management plan, approved by the decision-making leadership structure of the AMP, and monitors risk mitigation and reports back on performance.</t>
  </si>
  <si>
    <t xml:space="preserve">*Assignment letter, job duties or signed statement by the person responsible for implementation of CRAFT.
*Documents or files describing Risk Management Plan
*Minutes of meetings </t>
  </si>
  <si>
    <t>Blank space for auditor's observations:</t>
  </si>
  <si>
    <t xml:space="preserve">Indicative conformity Score % </t>
  </si>
  <si>
    <r>
      <rPr>
        <i/>
        <sz val="12"/>
        <color theme="1"/>
        <rFont val="Aptos Narrow"/>
        <scheme val="minor"/>
      </rPr>
      <t>Instructions:</t>
    </r>
    <r>
      <rPr>
        <sz val="12"/>
        <color theme="1"/>
        <rFont val="Aptos Narrow"/>
        <family val="2"/>
        <scheme val="minor"/>
      </rPr>
      <t xml:space="preserve"> Auditors should fill out column G based on their review of documents, files, or their own observations. The rating is automatically calculated based on the auditor's inputs. If the auditor finds no evidence of compliance in more than one of the criteria, the requirement will be marked as "Non-comp+E102liance." The CRAFT Code requires ASMs to meet all the requirements of Module 1, so the minimum score to report "Compliance" is 100. Auditors may report "Compliance with non-conformities" if the AMP achieves a minimum score of 83.</t>
    </r>
  </si>
  <si>
    <t>Module 2: Legitimacy of Artisanal and Small-scale Mining Producers</t>
  </si>
  <si>
    <r>
      <rPr>
        <i/>
        <sz val="14"/>
        <color rgb="FF000000"/>
        <rFont val="Aptos Narrow"/>
        <scheme val="minor"/>
      </rPr>
      <t>Brief description:</t>
    </r>
    <r>
      <rPr>
        <sz val="14"/>
        <color rgb="FF000000"/>
        <rFont val="Aptos Narrow"/>
        <scheme val="minor"/>
      </rPr>
      <t xml:space="preserve"> For the purposes of the OECD due diligence Guidance, legitimate refers, among others, to artisanal and small-scale mining that is consistent with applicable laws. When the applicable legal framework is not enforced, or in the absence of such a framework, the assessment of the legitimacy of artisanal and small-scale mining will take into account the good faith efforts of artisanal and small-scale miners and enterprises to operate within the applicable legal framework (where it exists) as well as their engagement in opportunities for formalization as they become available. In either case, artisanal and small-scale mining, as with all mining, cannot be considered legitimate when it contributes to conflict and serious abuses associated with the extraction, transport or trade of minerals as defined in Annex II of the OECD due diligence Guidance. </t>
    </r>
  </si>
  <si>
    <r>
      <rPr>
        <i/>
        <sz val="14"/>
        <color rgb="FF000000"/>
        <rFont val="Aptos Narrow"/>
        <scheme val="minor"/>
      </rPr>
      <t xml:space="preserve">Instructions: </t>
    </r>
    <r>
      <rPr>
        <sz val="14"/>
        <color rgb="FF000000"/>
        <rFont val="Aptos Narrow"/>
        <scheme val="minor"/>
      </rPr>
      <t xml:space="preserve">The auditor shall request support from the relevant Standards Initiative to confirm in which type of country context the audited Artisanal Mineral Producer is located, according to the indications provided in the CRAFT Code (volume 2 and 4). Subsequently, fill in only columns E, H, and I of the country context determined together with the relevant Standards Initiative or any organization specialized on ASM-related risk mitigation. </t>
    </r>
  </si>
  <si>
    <t>Country Context 1: A legal framework for ASM exists, is actively implemented, and is enforced by the competent authorities.</t>
  </si>
  <si>
    <t>Verifying questions</t>
  </si>
  <si>
    <r>
      <t xml:space="preserve">Does any document, file or observation provide evidence of compliance? 
</t>
    </r>
    <r>
      <rPr>
        <sz val="12"/>
        <color theme="4" tint="-0.249977111117893"/>
        <rFont val="Aptos Narrow"/>
        <scheme val="minor"/>
      </rPr>
      <t>(filled out by auditor)</t>
    </r>
  </si>
  <si>
    <t xml:space="preserve">Suggested Rating </t>
  </si>
  <si>
    <r>
      <t xml:space="preserve">Blank Space for auditor's comments </t>
    </r>
    <r>
      <rPr>
        <b/>
        <i/>
        <sz val="12"/>
        <color theme="4" tint="-0.249977111117893"/>
        <rFont val="Aptos Narrow"/>
        <scheme val="minor"/>
      </rPr>
      <t>(make sure to provide further description to explain the result of your observations)</t>
    </r>
  </si>
  <si>
    <t>Is the AMP’s operation legal: that is to say, does the AMP holds the legally valid public or private documents that authorize its operation?</t>
  </si>
  <si>
    <t>Can the AMP prove with documents (including legally valid documents) that it made efforts towards the legalization of its operation?</t>
  </si>
  <si>
    <t>Does evidence exist that the competent authorities have taken action against the AMP since it initiated the formalization process?</t>
  </si>
  <si>
    <t>Is the AMP’s operation continuing despite actions taken by the competent authorities against it?</t>
  </si>
  <si>
    <t>Country Context 2: A legal framework for ASM exists, but it is neither actively implemented nor enforced.</t>
  </si>
  <si>
    <t>Does any document, file or observation provide evidence of compliance? 
(filled out by auditor)</t>
  </si>
  <si>
    <t xml:space="preserve">Can the AMP prove with documents its willingness to legalize its operation under national law? </t>
  </si>
  <si>
    <t>Does the AMP operate with authorizations under customary law or operates with implicit local consent? (to answer this question it can be useful to identify if there are any complaints from potentially affected public or private stakeholders in the community, and are conflicts resolved promptly when they arise).</t>
  </si>
  <si>
    <t>Does the AMP maintain a dialogue, and can demonstrate progress in potential negotiations with traditional authorities and public, private, and community stakeholders when applicable, to reach consent and resolve conflicts?</t>
  </si>
  <si>
    <t>Is the AMP’s operation continuing despite clearly expressed and sustained opposition from traditional authorities, or of public or private stakeholders in the community?</t>
  </si>
  <si>
    <t>Country Context 3: A specific legal framework for ASM does not exist.</t>
  </si>
  <si>
    <t>Has the AMP analyzed the applicable laws and provided justification for the impossibility of legalization under the existing legal framework for all extractive activities?</t>
  </si>
  <si>
    <t>Country Context 4: State-approved commercialization channels for informally produced ASM commodities are in place.</t>
  </si>
  <si>
    <t>Is the AMP’s operation legal, and is it authorized to sell on the free market? Does the AMP possess legally valid public or private documents that authorize its operation?</t>
  </si>
  <si>
    <t>Does the AMP sell its production to or through a commercialization channel approved by the state?</t>
  </si>
  <si>
    <t>Has the AMP attempted to sell its production through a state-approved commercialization channel, and can it justify why such commercial operations were not possible?</t>
  </si>
  <si>
    <t>{logo}</t>
  </si>
  <si>
    <t>Module 3: “ANNEX II RISKS” REQUIRING IMMEDIATE DISENGAGEMENT</t>
  </si>
  <si>
    <r>
      <rPr>
        <i/>
        <sz val="14"/>
        <color rgb="FF000000"/>
        <rFont val="Aptos Narrow"/>
        <scheme val="minor"/>
      </rPr>
      <t>Brief description:</t>
    </r>
    <r>
      <rPr>
        <sz val="14"/>
        <color rgb="FF000000"/>
        <rFont val="Aptos Narrow"/>
        <scheme val="minor"/>
      </rPr>
      <t xml:space="preserve"> The  Annex II of the OECD due diligence Guidance provides a list of serious human rights abuses that cannot be tolerated in responsible supply chains of minerals, commonly referred to as “Annex II risks” requiring immediate disengagement. If any such risk is present, the OECD Guidance requires BUYERS to disengage immediately. This is a legal requirement for BUYERS from countries that have a legislation aligned with the OECD Guidance. This implies from the outset that if any such risks exist in an AMP, BUYERS cannot establish commercial relations with them. However, BUYERS or CRAFT Schemes are allowed to engage with AMPs for the purpose to support them in their efforts to mitigate and ultimately eliminate the risks. Most of the risks in Module 3 are quite difficult to assess, and auditors will never express their finding in terms of absolute certainty (e.g. “non-state armed forces do not control ...”), because even the day after the audit the situation could change. Any claim of an AMP in its CRAFT Report, if expressed with absolute certainty, would therefore almost automatically contradict the finding/statement of auditors who usually avoid such claims of absolute certainty. By wording the requirement and claim in terms of “reasonable to believe”, the claim can be positively or negatively verified by auditors, depending on their findings with a clear yes or not.</t>
    </r>
  </si>
  <si>
    <r>
      <rPr>
        <i/>
        <sz val="14"/>
        <color rgb="FF000000"/>
        <rFont val="Aptos Narrow"/>
        <scheme val="minor"/>
      </rPr>
      <t>Instructions:</t>
    </r>
    <r>
      <rPr>
        <sz val="14"/>
        <color rgb="FF000000"/>
        <rFont val="Aptos Narrow"/>
        <scheme val="minor"/>
      </rPr>
      <t xml:space="preserve"> Auditors must fill out column G based on their review of documents, files, or their own observations. A suggested rating is automatically calculated based on the auditor's inputs to give an indication on the the room for improvement to meet the requirements of this module: The margin for progression can be commented in column I.</t>
    </r>
  </si>
  <si>
    <t xml:space="preserve">Requirement </t>
  </si>
  <si>
    <r>
      <t xml:space="preserve">Does any document, file or observation provide evidence of compliance? 
</t>
    </r>
    <r>
      <rPr>
        <i/>
        <sz val="12"/>
        <color theme="4" tint="-0.249977111117893"/>
        <rFont val="Aptos Narrow"/>
        <family val="2"/>
        <scheme val="minor"/>
      </rPr>
      <t>(filled out by auditor)</t>
    </r>
  </si>
  <si>
    <t>Blank Space for auditor's comments (make sure to provide further description to explain the result of your observations)</t>
  </si>
  <si>
    <r>
      <rPr>
        <b/>
        <sz val="12"/>
        <color theme="1"/>
        <rFont val="Aptos Narrow"/>
        <scheme val="minor"/>
      </rPr>
      <t>M.3/1.1.1/R1</t>
    </r>
    <r>
      <rPr>
        <sz val="12"/>
        <color theme="1"/>
        <rFont val="Aptos Narrow"/>
        <family val="2"/>
        <scheme val="minor"/>
      </rPr>
      <t xml:space="preserve"> 
It is reasonable to believe that the AMP does not tolerate the worst forms of child labour in its production process.
</t>
    </r>
  </si>
  <si>
    <t xml:space="preserve">Human and Workers' Rights </t>
  </si>
  <si>
    <t>Serious Human Rights Abuses</t>
  </si>
  <si>
    <t>Child labour and Education</t>
  </si>
  <si>
    <t>A qualitative (ideally a semi-quantitative) baseline assessment of child labour has been conducted of the AMP production process and internal supply chain. The outcome of this exercise is documented in the CRAFT Report.</t>
  </si>
  <si>
    <t>*CRAFT Report
*Baseline exercise indicating the ages of individuals working in ME, presence of minors or young workers, working conditions. If possible, include data on the number of children, their ages, and educational status.</t>
  </si>
  <si>
    <t>The AMP can credibly affirm that in its internal supply chain no persons under the age of 18 (children) perform any of the following work classified as the worst forms of child labour: underground or underwater work, work with dangerous machinery and tools, carrying heavy loads, work that exposes them to hazardous substances or that severely harms their health, safety or morals in general.</t>
  </si>
  <si>
    <t>*Declaration report stating zero tolerance for the worst forms of child labor.
*Baseline exercise indicating the ages of individuals working in ME, presence of minors or young workers, working conditions. If possible, include data on the number of children, their ages, and educational status.</t>
  </si>
  <si>
    <t>Complaints or allegations received by the point of contact (see M.1/5.2.8/R.1) have been acknowledged and resolved.</t>
  </si>
  <si>
    <t xml:space="preserve">* Files tracking  complaints receptions and responses. </t>
  </si>
  <si>
    <r>
      <rPr>
        <b/>
        <sz val="12"/>
        <color theme="1"/>
        <rFont val="Aptos Narrow"/>
        <scheme val="minor"/>
      </rPr>
      <t>M.3/1.1.2/R.1</t>
    </r>
    <r>
      <rPr>
        <sz val="12"/>
        <color theme="1"/>
        <rFont val="Aptos Narrow"/>
        <family val="2"/>
        <scheme val="minor"/>
      </rPr>
      <t xml:space="preserve">
It is reasonable to believe that the AMP is not linked to any forms of forced or compulsory labour</t>
    </r>
  </si>
  <si>
    <t xml:space="preserve">Human and Workers' Rights 
</t>
  </si>
  <si>
    <t>Forced Labour</t>
  </si>
  <si>
    <t>The AMP can credibly affirm that any work or service of any person in its internal supply chain is performed under voluntary terms.</t>
  </si>
  <si>
    <t>*Existence of internal work regulations or a Code of Ethics (verification if proposed sanctions are proportionate to workers' offenses and if it complies with the country's law on forced labor).
*Record of training or certifications on forced labor by competent entities.</t>
  </si>
  <si>
    <t>The AMP can credibly affirm that all persons related to its internal supply chain are free to resign from their work or service at any moment, according to generally accepted procedures for due notice, respecting existing obligations, and without the menace of penalty.</t>
  </si>
  <si>
    <t>*Declaration in the CRAFT Report stating that workers perform their duties voluntarily and have the freedom to resign without threats of penalty.</t>
  </si>
  <si>
    <t>Complaints received by the point of contact (see M.1/5.2.8/R.1) have been acknowledged and resolved.</t>
  </si>
  <si>
    <r>
      <rPr>
        <b/>
        <sz val="12"/>
        <color theme="1"/>
        <rFont val="Aptos Narrow"/>
        <scheme val="minor"/>
      </rPr>
      <t>M.3/1.1.5/R1</t>
    </r>
    <r>
      <rPr>
        <sz val="12"/>
        <color theme="1"/>
        <rFont val="Aptos Narrow"/>
        <family val="2"/>
        <scheme val="minor"/>
      </rPr>
      <t xml:space="preserve">
It is reasonable to believe that the AMP is not linked to committing any forms of torture or cruel, inhuman, and degrading treatment.</t>
    </r>
  </si>
  <si>
    <t>Disciplinary Practices and Violence</t>
  </si>
  <si>
    <t>Credible testimonies regarding cases of torture or cruel, inhuman, and degrading treatment at the mine site and its surroundings were sought, and if found to exist, the AMP ensured that proven or suspected perpetrators were excluded from its supply chain.</t>
  </si>
  <si>
    <t>*Declaration by  the AMP (in the CRAFT report)
*Miners attempted to request testimonies. Documentation of the attempt made is kept (dates, authorities, etc.).
*Minutes of interviews with a competent entity or with miners by the CRAFT scheme, documenting evidence that there is no connection between the ME site and human rights violations.
*Record of disengagement of suspects or perpetrators (if applicable).
*Internal regulations or Code of Ethics mentioning that acts of torture or cruel, inhuman, or degrading treatment are not tolerated in the operation.
Conducted by the CRAFT scheme.
*Results of interviews with miners by the CRAFT scheme or a competent entity</t>
  </si>
  <si>
    <r>
      <rPr>
        <b/>
        <sz val="12"/>
        <color theme="1"/>
        <rFont val="Aptos Narrow"/>
        <scheme val="minor"/>
      </rPr>
      <t>M.3/1.1.6/R.1</t>
    </r>
    <r>
      <rPr>
        <sz val="12"/>
        <color theme="1"/>
        <rFont val="Aptos Narrow"/>
        <family val="2"/>
        <scheme val="minor"/>
      </rPr>
      <t xml:space="preserve">
It is reasonable to believe that the AMP is not linked to any other gross human rights violations and abuses, such as widespread sexual violence.</t>
    </r>
  </si>
  <si>
    <t>Other Gross Human Rights Abuses</t>
  </si>
  <si>
    <t xml:space="preserve">Credible third-party testimonies indicate the absence of gross human rights violations and abuses such as widespread sexual violence. </t>
  </si>
  <si>
    <t xml:space="preserve"> *Documentation of the attempt made is kept (dates, authorities, etc.).
*Summary of testimonies from interviews with a competent entity or with miners, documenting evidence that there is no connection between the ME site and human rights violations and widespread sexual violence.
*Internal regulations or Code of Ethics mentioning that serious violations of human rights and abuses such as widespread sexual violence are not tolerated.</t>
  </si>
  <si>
    <t>CRAFT Report make reference to efforts to obtain testimonies regarding gross human rights violations and abuses such as widespread sexual violence and analyze the obtained testimonies.</t>
  </si>
  <si>
    <t>*Declaration by ME (in the CRAFT report)
* Miners attempted to solicit testimonies.</t>
  </si>
  <si>
    <r>
      <rPr>
        <b/>
        <sz val="12"/>
        <color theme="1"/>
        <rFont val="Aptos Narrow"/>
        <scheme val="minor"/>
      </rPr>
      <t>M.3/2.1.8/R.1 
(Applicable only If the AMP is located in a CAHRA)</t>
    </r>
    <r>
      <rPr>
        <sz val="12"/>
        <color theme="1"/>
        <rFont val="Aptos Narrow"/>
        <family val="2"/>
        <scheme val="minor"/>
      </rPr>
      <t xml:space="preserve">
It is reasonable to believe that the AMP is not linked to committing war crimes or other serious violations of international humanitarian law, crimes against humanity, or genocide.</t>
    </r>
  </si>
  <si>
    <t>Societal Welfare</t>
  </si>
  <si>
    <t xml:space="preserve">Community Rights </t>
  </si>
  <si>
    <t>Security Forces</t>
  </si>
  <si>
    <t>The AMP confirms that none of its Members is prosecuted, accused or convicted for having committed war crimes or other serious violations of international humanitarian law, crimes against humanity, or genocide.
Persons in a government-controlled program for re-socialization or re-integration of ex-combatants do not count against this criterion.</t>
  </si>
  <si>
    <t>*Statement from ME expressing that:
a. None of the parties involved in the conflict control or benefit from its internal supply chain.
b. The mine and its internal supply chain are not illegally controlled by any non-state armed group.
c. Its operation and supply chain are free from or not linked to the commission of war crimes or other serious violations of international humanitarian law, crimes against humanity.</t>
  </si>
  <si>
    <t>The AMP can credibly affirm with evidences that its internal supply chain is not controlled by or benefitting any conflict party suspected of being involved in war crimes or other serious violations of international humanitarian law, crimes against humanity, or genocide.</t>
  </si>
  <si>
    <t>*Chain of custody or traceability in ME that allows registering the flow of minerals and transactions of ME with external organizations and/or individuals.</t>
  </si>
  <si>
    <t>The AMP provide results of the internal and or external assessment in its CRAFT Report.</t>
  </si>
  <si>
    <t>*Result of the visit by a competent authority or interviews conducted by the CRAFT scheme.</t>
  </si>
  <si>
    <r>
      <rPr>
        <b/>
        <sz val="12"/>
        <color theme="1"/>
        <rFont val="Aptos Narrow"/>
        <scheme val="minor"/>
      </rPr>
      <t>M.3/2.1.8/R.2</t>
    </r>
    <r>
      <rPr>
        <sz val="12"/>
        <color theme="1"/>
        <rFont val="Aptos Narrow"/>
        <family val="2"/>
        <scheme val="minor"/>
      </rPr>
      <t xml:space="preserve">
</t>
    </r>
    <r>
      <rPr>
        <b/>
        <sz val="12"/>
        <color theme="1"/>
        <rFont val="Aptos Narrow"/>
        <scheme val="minor"/>
      </rPr>
      <t xml:space="preserve">(Applicable only If the AMP is located in a CAHRA)
 </t>
    </r>
    <r>
      <rPr>
        <sz val="12"/>
        <color theme="1"/>
        <rFont val="Aptos Narrow"/>
        <family val="2"/>
        <scheme val="minor"/>
      </rPr>
      <t>It is reasonable to believe that the AMP’s mine site and transportation routes are not illegally controlled by non-state armed groups.</t>
    </r>
  </si>
  <si>
    <t>An internal (and in case of reasonable doubt, external) assessment confirms that the AMP's mine site, the internal supply chain, and the transportation routes are not illegally controlled by any non-state armed group.</t>
  </si>
  <si>
    <t>*Statement from ME expressing that:
a. None of the parties involved in the conflict control or benefit from its internal supply chain.
b. The mine and its internal supply chain are not illegally controlled by any non-state armed group.
c. Its operation and supply chain are free from or not linked to the commission of war crimes or other serious violations of international humanitarian law, crimes against humanity.
*Chain of custody or traceability in ME that allows registering the flow of minerals and transactions of ME with external organizations and/or individuals.</t>
  </si>
  <si>
    <t>The AMP does not provide the results of an internal and/or external assessment in its CRAFT Report.</t>
  </si>
  <si>
    <r>
      <rPr>
        <b/>
        <sz val="12"/>
        <color theme="1"/>
        <rFont val="Aptos Narrow"/>
        <scheme val="minor"/>
      </rPr>
      <t>M.3/5.1.4/R.1
(Applicable only If the AMP is located in a CAHRA)</t>
    </r>
    <r>
      <rPr>
        <sz val="12"/>
        <color theme="1"/>
        <rFont val="Aptos Narrow"/>
        <family val="2"/>
        <scheme val="minor"/>
      </rPr>
      <t xml:space="preserve">
It is reasonable to believe that the AMP undertakes all reasonable efforts to avoid production at its mine site and its internal supply chain from being subjected to illegal taxation or extortion of money or minerals by non-state armed groups.</t>
    </r>
  </si>
  <si>
    <t>Business Practices</t>
  </si>
  <si>
    <t>Extortion</t>
  </si>
  <si>
    <t xml:space="preserve">The AMP has and implements an internal policy requiring all Members to abstain from making any payment considered related to extortion and illegal taxation to non-state armed groups. The policy establishes that proven perpetrators are excluded or suspended from its supply chain. </t>
  </si>
  <si>
    <t xml:space="preserve">None of the members of the AMP are prosecuted, accused, or convicted for being involved in financing or directly/indirectly supporting non-state armed groups. </t>
  </si>
  <si>
    <t xml:space="preserve">The AMP has taken corrective action to exclude or suspend Members of the AMP involved in financing or directly/indirectly sopporting non-state armed groupd,  to prevent recurrence according to the internal policy. </t>
  </si>
  <si>
    <t>The AMP does not report about the implementation of the policy in its CRAFT Report.</t>
  </si>
  <si>
    <t xml:space="preserve">Indicative Conformity Score % </t>
  </si>
  <si>
    <t>Module 4: “ANNEX II RISKS” REQUIRING DISENGAGEMENT AFTER
UNSUCCESSFUL MITIGATION</t>
  </si>
  <si>
    <r>
      <rPr>
        <i/>
        <sz val="14"/>
        <color rgb="FF000000"/>
        <rFont val="Aptos Narrow"/>
        <scheme val="minor"/>
      </rPr>
      <t>Brief description:</t>
    </r>
    <r>
      <rPr>
        <sz val="14"/>
        <color rgb="FF000000"/>
        <rFont val="Aptos Narrow"/>
        <scheme val="minor"/>
      </rPr>
      <t xml:space="preserve"> This Module addresses Annex II risks for which the OECD due diligence Guidance recommends suspending or discontinue engagement with AMPs after failed attempts at mitigation. Accordingly, all requirements of this Module are either pass (mitigated), progress (mitigation progress), or fail criterion (not mitigated).  The OECD Minerals Guidance allows for these risks not to be fully mitigated in the first audit, but requires that in subsequent audits, at a minimum, progressive efforts to mitigate all the risks outlined in Module 4 be demonstrated.</t>
    </r>
  </si>
  <si>
    <r>
      <rPr>
        <b/>
        <sz val="10"/>
        <color theme="1"/>
        <rFont val="Aptos Narrow"/>
        <scheme val="minor"/>
      </rPr>
      <t>M.4/2.1.8/R.1</t>
    </r>
    <r>
      <rPr>
        <sz val="10"/>
        <color theme="1"/>
        <rFont val="Aptos Narrow"/>
        <scheme val="minor"/>
      </rPr>
      <t xml:space="preserve">
It is reasonable to believe that the AMP undertakes best possible efforts to eliminate direct or indirect support to public or private security forces that illegally tax, extort, or control its mine site, internal supply chain, or point(s) of sale.</t>
    </r>
  </si>
  <si>
    <t>Societal welfare</t>
  </si>
  <si>
    <t>Community rights</t>
  </si>
  <si>
    <t>Security forces</t>
  </si>
  <si>
    <t>The AMP (its Members, mine site, and internal supply chain) is not illegally taxed, extorted, or controlled by public or private security forces.</t>
  </si>
  <si>
    <t>*The AMP has a record of its attempt to engage with reliable institutions, organizations, or individuals to advise or support in implementing a risk management plan.
*The AMP has established a risk management plan and implements and monitors it through quantifiable improvements.
*Declaration by the AMP expressing that:
a. Its members, mine site, and internal supply chain are not being taxed, extorted, or illegally controlled by public or private security forces.
b. The relationship between AMP and public or private security forces is not characterized by tension; it collaborates with them as required by law to maintain the rule of law, including protection of human rights, safety of workers, equipment, and mine facilities, and protection of the mine site or transportation routes from any interference regarding legitimate extraction and trade.
c. It does not knowingly hire individuals or units of security forces known to be responsible for serious human rights abuses.
d. The AMP makes payments to public security forces as required by law and documents them with receipts.
e. It takes all feasible measures to minimize adverse impacts associated with the presence of public or private security forces on its mining site(s), considering both men and women.
*Description of the AMP's relationship with public and private security forces and/or how security is ensured at mining sites.
Are there adequate helplines or a complaints mechanism to address this risk at the AMP?
*Existence of a management plan to identify, assess, and mitigate risks related to public or private security forces. (The main risks have been identified, and there are mitigation actions on a timeline with operational responsibilities for implementation).
*Presentation of payments (if legal), or indication of receipts made to public and private security forces.
*Contract with the private security forces involved, mentioning that the relationships are framed within the Voluntary Principles on Human Rights and Security.
Conducted by the CRAFT scheme.
*The AMP documents its relationship with security forces and requests a local entity or a member of the CRAFT scheme to conduct an assessment of the risks that ME may face with public or private security forces.
Results of the territorial-level diagnosis with an assessment of risks related to public and private security forces and recommended actions to mitigate identified risks.</t>
  </si>
  <si>
    <t>The AMP seeks external advice and support from credible institutions, organizations, or persons to put a risk management plan in place.</t>
  </si>
  <si>
    <t>A risk management plan is in place, and the AMP implements and monitors the plan with measurable improvements.</t>
  </si>
  <si>
    <r>
      <rPr>
        <b/>
        <sz val="10"/>
        <color theme="1"/>
        <rFont val="Aptos Narrow"/>
        <scheme val="minor"/>
      </rPr>
      <t>M.4/2.1.8/R.2</t>
    </r>
    <r>
      <rPr>
        <sz val="10"/>
        <color theme="1"/>
        <rFont val="Aptos Narrow"/>
        <scheme val="minor"/>
      </rPr>
      <t xml:space="preserve">
It is reasonable to believe that the AMP is supportive or seeks the support of public or private security forces if their presence is required to maintain the rule of law, including safeguarding human rights, providing security to mine workers, equipment, and facilities, and protecting the mine site or transportation routes from interference with legitimate extraction and trade.</t>
    </r>
  </si>
  <si>
    <t xml:space="preserve">While acknowledging the need for security, the AMP declares and can prove (if applicable) that the presence of security forces is justified by their needs, and that security providers act respecting human rights and national laws. The AMP declares (in the CRAFT report) and can prove (if applicable) that it collaborates with public or private security forces as required by law or seeks their support only as needed for the purpose specified in the requirement. </t>
  </si>
  <si>
    <t>If relations between the AMP and public or private security forces are characterized by tensions, the AMP seeks advice and support from credible institutions, organizations or persons to put a risk management plan in place.</t>
  </si>
  <si>
    <t>A risk management plan is in place for this risk, and the AMP implements and monitors the plan with measurable improvements.</t>
  </si>
  <si>
    <r>
      <rPr>
        <b/>
        <sz val="10"/>
        <color theme="1"/>
        <rFont val="Aptos Narrow"/>
        <scheme val="minor"/>
      </rPr>
      <t>M.4/2.1.8/R.3</t>
    </r>
    <r>
      <rPr>
        <sz val="10"/>
        <color theme="1"/>
        <rFont val="Aptos Narrow"/>
        <scheme val="minor"/>
      </rPr>
      <t xml:space="preserve">
It is reasonable to believe that the AMP does not knowingly hire individuals or units of security forces that are known to have been responsible for gross human rights abuses.</t>
    </r>
  </si>
  <si>
    <t xml:space="preserve">The AMP does not contract private security services and has not requested the provision of public security to their operations. </t>
  </si>
  <si>
    <t>The AMP seeks reasonable certainty to ensure that individuals or units of hired security forces are not linked to gross human rights abuses.</t>
  </si>
  <si>
    <t xml:space="preserve">If information arise that security personnel are linked to human rights abuses, the AMP seeks advice and support from credible institutions, organizations or persons to put a risk management plan in place. </t>
  </si>
  <si>
    <t>A risk management plan is in place for this risk and the AMP implements and monitors the plan with measurable improvements.</t>
  </si>
  <si>
    <r>
      <rPr>
        <b/>
        <sz val="10"/>
        <color theme="1"/>
        <rFont val="Aptos Narrow"/>
        <scheme val="minor"/>
      </rPr>
      <t>M.4/2.1.8/R.4</t>
    </r>
    <r>
      <rPr>
        <sz val="10"/>
        <color theme="1"/>
        <rFont val="Aptos Narrow"/>
        <scheme val="minor"/>
      </rPr>
      <t xml:space="preserve">
It is reasonable to believe that the AMP supports all efforts or takes all viable steps to ensure that payments to public security forces for the provision of security are as transparent, proportional, and accountable as possible.</t>
    </r>
  </si>
  <si>
    <t>No payments are made, i.e. the AMP is not obligated to pay for services provided by public security forces.</t>
  </si>
  <si>
    <t xml:space="preserve">
If the AMP is legally bound to pay for services provided by public security forces, payments are in accordance with the law and documented by receipts.</t>
  </si>
  <si>
    <t>The AMP starts recording the payments made and seeks advice and support from credible institutions, organizations or persons to put a risk management plan in place.</t>
  </si>
  <si>
    <r>
      <rPr>
        <b/>
        <sz val="10"/>
        <color theme="1"/>
        <rFont val="Aptos Narrow"/>
        <scheme val="minor"/>
      </rPr>
      <t>M.4/2.1.8/R.5</t>
    </r>
    <r>
      <rPr>
        <sz val="10"/>
        <color theme="1"/>
        <rFont val="Aptos Narrow"/>
        <scheme val="minor"/>
      </rPr>
      <t xml:space="preserve">
It is reasonable to believe that the AMP supports all efforts or takes all viable steps to minimize adverse impacts associated with the presence of public or private security forces on their mine site(s).</t>
    </r>
  </si>
  <si>
    <t>No public or private security forces are present at the mine site.</t>
  </si>
  <si>
    <t>The AMP supports all efforts or takes all viable steps to minimize adverse impacts associated with the presence of public or private security forces, to which men and women on their mine site(s) may be exposed.</t>
  </si>
  <si>
    <t>In case of non-conformity with the service of private security, the AMP seeks to renegotiate the service or change the security provider and put a risk management plan in place. If needed, the AMP seeks advice and support from credible institutions, organizations, or persons.</t>
  </si>
  <si>
    <t>In case of non-conformity with the performance of public security, the AMP seeks to engage with the supervisor or the competent authorities to put a risk management plan in place. If needed, the AMP seeks advice and support from credible institutions, organizations, or persons.</t>
  </si>
  <si>
    <r>
      <rPr>
        <b/>
        <sz val="10"/>
        <color theme="1"/>
        <rFont val="Aptos Narrow"/>
        <scheme val="minor"/>
      </rPr>
      <t>M.4/2.2.1/R.1</t>
    </r>
    <r>
      <rPr>
        <sz val="10"/>
        <color theme="1"/>
        <rFont val="Aptos Narrow"/>
        <scheme val="minor"/>
      </rPr>
      <t xml:space="preserve">
It is reasonable to believe that the AMP pays to the government all taxes, fees, and royalties related to mineral extraction, trade, and export.</t>
    </r>
  </si>
  <si>
    <t>Value added</t>
  </si>
  <si>
    <t>Payment of taxes &amp; EITI</t>
  </si>
  <si>
    <t>The AMP and its Members can prove that they pay taxes, fees, and royalties as required by law.The AMP cooperates fully and transparently with state agencies in charge of supervising mineral trade and provides customs with access to complete information regarding all shipments that cross international border.</t>
  </si>
  <si>
    <t xml:space="preserve">*Some members of the AMP pay taxes, in addition to fees and royalties, as applicable.
*There are records and/or receipts evidencing that some members of AMP comply with the requirements for payment of taxes, fees, and royalties in a manner conducive to verification.
*Taxes, fees, and royalties are up to date in ME and its members related to mining activity.
</t>
  </si>
  <si>
    <t>At least some Members of the AMP pay taxes, fees, and royalties as applicable.</t>
  </si>
  <si>
    <t>*The AMP declares its knowledge of its tax obligations and breaks them down (in the CRAFT report)</t>
  </si>
  <si>
    <r>
      <rPr>
        <b/>
        <sz val="10"/>
        <color theme="1"/>
        <rFont val="Aptos Narrow"/>
        <scheme val="minor"/>
      </rPr>
      <t>M.4/2.2.1/R.2
(Applicable only if the AMP is located in a country where EITI is collecting information from ASM)</t>
    </r>
    <r>
      <rPr>
        <sz val="10"/>
        <color theme="1"/>
        <rFont val="Aptos Narrow"/>
        <scheme val="minor"/>
      </rPr>
      <t xml:space="preserve">
It is reasonable to believe that the AMP is committed to disclose – if requested – payments of taxes, fees, and royalties in accordance with the principles set forth under the Extractive Industry Transparency Initiative (EITI).</t>
    </r>
  </si>
  <si>
    <t>The AMP discloses, or declares to be committed to disclose, payments of taxes, fees, and royalties to the national EITI.</t>
  </si>
  <si>
    <t>*Statement that the AMP is willing to disclose (if requested) payments to the national EITI in case the institution collects this information for the sector (in the CRAFT report).
*The statement is verified by the CRAFT scheme.</t>
  </si>
  <si>
    <t>The AMP engages with EITI to learn about its obligations, or is already preparing its EITI declaration but has not yet submitted it.</t>
  </si>
  <si>
    <t>*The AMP has committed to EITI to educate itself about its obligations or is already preparing its EITI declaration but has not yet submitted it.</t>
  </si>
  <si>
    <r>
      <rPr>
        <b/>
        <sz val="10"/>
        <color theme="1"/>
        <rFont val="Aptos Narrow"/>
        <scheme val="minor"/>
      </rPr>
      <t>M.4/5.1.3/R.1</t>
    </r>
    <r>
      <rPr>
        <sz val="10"/>
        <color theme="1"/>
        <rFont val="Aptos Narrow"/>
        <scheme val="minor"/>
      </rPr>
      <t xml:space="preserve">
It is reasonable to believe that the AMP undertakes all reasonable efforts to avoid offering, promising, giving, accepting or demanding any bribes to misrepresent taxes, fees and royalties paid to governments for the purposes of mineral extraction, trade, handling, transport and export.</t>
    </r>
  </si>
  <si>
    <t>Company governance</t>
  </si>
  <si>
    <t>Business practices</t>
  </si>
  <si>
    <t>Bribery and facilitation</t>
  </si>
  <si>
    <t>The AMP has an internal policy requiring all members to abstain from offering, promising, giving, and particularly expecting or demanding bribes.</t>
  </si>
  <si>
    <t>*Declaration by the AMP expressing that it makes every effort to:
a. Require all members to refrain from offering, promising, giving, and especially expecting or demanding bribes.
b. Have socialized this declaration to all members of AMP.
c. Commit to adopting, creating, or improving an Internal Control System to prevent bribery to conceal or cover up the origin of minerals and contribute to effectively eliminating money laundering.</t>
  </si>
  <si>
    <t>The AMP undertakes all reasonable efforts to achieve that members of the AMP recognize this policy as binding and abide by the policy.</t>
  </si>
  <si>
    <t>*The existence and awareness of the declaration are verified through interviews.</t>
  </si>
  <si>
    <t>The AMP has identified the risk and seeks advice and support from credible institutions, organizations, or persons to establish a risk management plan.</t>
  </si>
  <si>
    <t>*The Internal Regulations explicitly state that the AMP makes every reasonable effort to avoid offering, promising, giving, or demanding bribes to alter figures of taxes, fees, or royalties paid to the Government for purposes related to the extraction, trade, handling, transportation, and exportation of minerals.
*The AMP documents the efforts made regarding this risk.</t>
  </si>
  <si>
    <r>
      <rPr>
        <b/>
        <sz val="10"/>
        <color theme="1"/>
        <rFont val="Aptos Narrow"/>
        <scheme val="minor"/>
      </rPr>
      <t>M.4/5.1.3/R.2</t>
    </r>
    <r>
      <rPr>
        <sz val="10"/>
        <color theme="1"/>
        <rFont val="Aptos Narrow"/>
        <scheme val="minor"/>
      </rPr>
      <t xml:space="preserve">
It is reasonable to believe that the AMP undertakes all reasonable efforts to resist bribery to conceal or disguise the origin of minerals.</t>
    </r>
  </si>
  <si>
    <t>The AMP ensures the chain of custody or traceability and that minerals, concentrates or metals commercialized collectively by the AMP and/or individually by its Members originate exclusively from the mine site of the AMP.</t>
  </si>
  <si>
    <t>*Declaration by the AMP expressing that it makes every effort to:
a. Require all members to refrain from offering, promising, giving, and especially expecting or demanding bribes.
b. Have socialized this declaration to all members of the AMP.
c. Commit to adopting, creating, or improving an Internal *Control System to prevent bribery to conceal or cover up the origin of minerals and contribute to effectively eliminating money laundering.
*Internal work regulations explicitly state that the AMP makes every reasonable effort to avoid offering, promising, giving, or demanding bribes to alter figures of taxes, fees, or royalties paid to the Government for purposes related to the extraction, trade, handling, transportation, and exportation of minerals.
*There is a record of incoming and outgoing storage facilities.
*A Risk Management System for Money Laundering and Financing of Terrorism exists or is under development.
*The latest report from the external auditor is available.
*The AMP documents the efforts made regarding this risk. There is a chain of custody or traceability mechanism with records of production that is validated against the number of personnel and capacity.</t>
  </si>
  <si>
    <t>The AMP is adopting, creating or improving its chain of custody or traceability mechanism and is piloting its implementation.</t>
  </si>
  <si>
    <t>*The AMP is in the process of adopting, creating, or improving its chain of custody or traceability mechanism and is currently in the testing phase for its implementation.</t>
  </si>
  <si>
    <r>
      <rPr>
        <b/>
        <sz val="10"/>
        <color theme="1"/>
        <rFont val="Aptos Narrow"/>
        <scheme val="minor"/>
      </rPr>
      <t>M.4/5.1.5/R.1</t>
    </r>
    <r>
      <rPr>
        <sz val="10"/>
        <color theme="1"/>
        <rFont val="Aptos Narrow"/>
        <scheme val="minor"/>
      </rPr>
      <t xml:space="preserve">
It is reasonable to believe that the AMP supports all efforts or takes all viable steps to contribute to the effective elimination of money laundering, where a reasonable risk of such practice from or connected to its operations or products is identified.</t>
    </r>
  </si>
  <si>
    <t>Money launderiung</t>
  </si>
  <si>
    <t>The production volumes of the AMP are plausibly aligned with the effective production capacity of the AMP. If there is a doubtful difference, the AMP is able to explain where the excess volumes is coming from.</t>
  </si>
  <si>
    <t>*Declaration by the AMP expressing that it makes every effort to:
a. Require all members to refrain from offering, promising, giving, and especially expecting or demanding bribes.
b. Have socialized this declaration to all members of ME.
c. Commit to adopting, creating, or improving an Internal *Control System to prevent bribery to conceal or cover up the origin of minerals and contribute to effectively eliminating money laundering.
*Sales invoices are registered.
*There is a chain of custody or traceability mechanism that allows to record the volume of mineral extracted per month.
Record of incoming and outgoing storage facilities and mines.
*The latest report from the external auditor is available.
*Alignment of the legal instrument required with the reported production record with the mine.
*Recording the volume of mineral extracted per month and having evidence of the reported production (supported by the signature of a miner and/or supervisor).
Conducted by the CRAFT scheme.
* Searches have been conducted for mine associates on restricted lists by a member of the CRAFT scheme.</t>
  </si>
  <si>
    <t>The installed production capacity of the AMP is plausibly aligned with the financial capacity of its Members (including ultimate ownership).  If there is a doubtful difference, the AMP is able to explain the legitimate origin of investment capital and of funds to cover operational expenses.</t>
  </si>
  <si>
    <t>The AMP has identified the risk of money laundering and establishes a risk management plan to identify and mitigate risks that finance, minerals, or metals originating from money laundering are injected into its supply chain.</t>
  </si>
  <si>
    <t>*The AMP is in the process of adopting, creating, or improving its chain of custody or traceability mechanism and is currently in the testing phase for its application.
*A Risk Management System for Money Laundering and Financing of Terrorism exists or is under development.
*Result of a training on the Risk Management System for Money Laundering and Financing of Terrorism.</t>
  </si>
  <si>
    <t xml:space="preserve"> A risk management plan is in place for this risk, and the AMP implements and monitors the plan with measurable improvements.</t>
  </si>
  <si>
    <t>The AMP tries to avoid cash payments and, as far as possible and economically viable, to keep formal records.</t>
  </si>
  <si>
    <t>Module 5: “NON-ANNEX II HIGH RISKS REQUIRING IMPROVEMENT"</t>
  </si>
  <si>
    <r>
      <rPr>
        <i/>
        <sz val="14"/>
        <color rgb="FF000000"/>
        <rFont val="Aptos Narrow"/>
        <scheme val="minor"/>
      </rPr>
      <t>Brief description:</t>
    </r>
    <r>
      <rPr>
        <sz val="14"/>
        <color rgb="FF000000"/>
        <rFont val="Aptos Narrow"/>
        <scheme val="minor"/>
      </rPr>
      <t xml:space="preserve"> Non-Annex II high risks are as important as Annex II risks for the livelihood and wellbeing of miners and their family. The main difference is that the OECD Minerals Guidance  does not require a suspension or disengagement in the case of continued presence of these risks, but rather encourages downstream supply chain actors to engage with ASM and to support their risk mitigation and improvement efforts. Absence or successful mitigation of Annex II risks is a compulsory requirement for formal supply chains and formal trade. While many (or mostly all) Non- Annex II risks are also covered by national legislations, these risks have in common that non-compliance with national laws may have consequences (e.g. fines), but usually they do not constitute an impediment to engage with formal trade. </t>
    </r>
  </si>
  <si>
    <r>
      <rPr>
        <i/>
        <sz val="14"/>
        <color rgb="FF000000"/>
        <rFont val="Aptos Narrow"/>
        <scheme val="minor"/>
      </rPr>
      <t>Instructions:</t>
    </r>
    <r>
      <rPr>
        <sz val="14"/>
        <color rgb="FF000000"/>
        <rFont val="Aptos Narrow"/>
        <scheme val="minor"/>
      </rPr>
      <t xml:space="preserve"> Auditors must fill out column G based on their review of documents, files, or their own observations. The rating is automatically calculated based on the auditor's inputs. </t>
    </r>
  </si>
  <si>
    <t xml:space="preserve">Rating </t>
  </si>
  <si>
    <t>Blank Space for auditor's comments</t>
  </si>
  <si>
    <r>
      <rPr>
        <b/>
        <sz val="12"/>
        <color theme="1"/>
        <rFont val="Aptos Narrow"/>
        <scheme val="minor"/>
      </rPr>
      <t>M.5/1.1.1/R.1</t>
    </r>
    <r>
      <rPr>
        <sz val="12"/>
        <color theme="1"/>
        <rFont val="Aptos Narrow"/>
        <scheme val="minor"/>
      </rPr>
      <t xml:space="preserve">
The AMP takes steps towards eradicating all worst forms of child labour directly or indirectly related to mining, among persons under the age of 18.</t>
    </r>
  </si>
  <si>
    <t>Human and workers' rights</t>
  </si>
  <si>
    <t>Child labour &amp; Education</t>
  </si>
  <si>
    <t>Persons below the age of 18 work only at workplaces appropriate for their age, not classified as worst forms of child labour. A mechanism is in place to take immediate action as soon as cases of worst forms of child labour are detected.</t>
  </si>
  <si>
    <t>The AMP engages with competent authorities addressing worst forms of child labour, participates in educating the community on the negative consequences of child labour, and contributes to progressively relocating all working persons of age below 18 to workplaces or tasks appropriate to their age.</t>
  </si>
  <si>
    <r>
      <rPr>
        <b/>
        <sz val="12"/>
        <color theme="1"/>
        <rFont val="Aptos Narrow"/>
        <scheme val="minor"/>
      </rPr>
      <t>M.5/1.1.1/R.2</t>
    </r>
    <r>
      <rPr>
        <sz val="12"/>
        <color theme="1"/>
        <rFont val="Aptos Narrow"/>
        <scheme val="minor"/>
      </rPr>
      <t xml:space="preserve">
Persons younger than 15 years of age, within the community, are admitted to employment or allowed to work in any occupation.</t>
    </r>
  </si>
  <si>
    <t>Serious human rights abuses</t>
  </si>
  <si>
    <t>Persons below age of 15 are not working in any occupation that is considered child labour14. A mechanism is in place to take immediate action as soon as cases of child labour are detected.</t>
  </si>
  <si>
    <t>The AMP has established a risk management plan to reduce this risk. The AMP engages with competent state authorities and other community organizations, advocating for schools and occupational training from the government, with the goal to ultimately eradicate all child labour that is mentally, physically, socially, or morally dangerous and harmful to children and/or interferes with their schooling.</t>
  </si>
  <si>
    <r>
      <rPr>
        <b/>
        <sz val="12"/>
        <color theme="1"/>
        <rFont val="Aptos Narrow"/>
        <scheme val="minor"/>
      </rPr>
      <t>M.5/1.1.3/R.1</t>
    </r>
    <r>
      <rPr>
        <sz val="12"/>
        <color theme="1"/>
        <rFont val="Aptos Narrow"/>
        <scheme val="minor"/>
      </rPr>
      <t xml:space="preserve">
The AMP takes steps to protect women or any individual in situation of vulnerability, against sexual violence and harassment at the workplace.</t>
    </r>
  </si>
  <si>
    <t>A mechanism is in place to take immediate action as soon as cases of sexual violence and/or harassment are detected or reported.</t>
  </si>
  <si>
    <t>The AMP makes efforts and takes steps to raise awareness that sexual violence and harassment is unacceptable, collaborates with competent authorities, ensures there is a safe and confidential mechanism for women or any individual in situation of vulnerability to denounce aggressors, and encourages victims to denounce aggressors to the competent authority.</t>
  </si>
  <si>
    <r>
      <rPr>
        <b/>
        <sz val="12"/>
        <color theme="1"/>
        <rFont val="Aptos Narrow"/>
        <scheme val="minor"/>
      </rPr>
      <t>M.5/1.1.3/R.2</t>
    </r>
    <r>
      <rPr>
        <sz val="12"/>
        <color theme="1"/>
        <rFont val="Aptos Narrow"/>
        <scheme val="minor"/>
      </rPr>
      <t xml:space="preserve">
The AMP takes steps to respect the rights of women, in particular towards reducing any gender- based restrictions of access to mineral resources</t>
    </r>
  </si>
  <si>
    <t>Women's rights</t>
  </si>
  <si>
    <t>Access to mineral resources, to mineral producing activities, and to miners’ organizations is based on rules and criteria that do not distinguish between men and women.</t>
  </si>
  <si>
    <t>The AMP makes efforts and takes steps to raise awareness that gender-based restrictions are unacceptable.</t>
  </si>
  <si>
    <r>
      <rPr>
        <b/>
        <sz val="12"/>
        <color theme="1"/>
        <rFont val="Aptos Narrow"/>
        <scheme val="minor"/>
      </rPr>
      <t>M.5/1.1.4/R.1</t>
    </r>
    <r>
      <rPr>
        <sz val="12"/>
        <color theme="1"/>
        <rFont val="Aptos Narrow"/>
        <scheme val="minor"/>
      </rPr>
      <t xml:space="preserve">
The AMP does not base its decisions on criteria classified as discriminatory in the Universal Declaration of Human Rights.</t>
    </r>
  </si>
  <si>
    <t>Discrimination  &amp; Diversity</t>
  </si>
  <si>
    <t>Within its organizational boundaries16, the AMP’s decisions, decision-making structures and processes are not based on criteria classified as discrimination in the Universal Declaration of Human Rights and ILO Convention 111</t>
  </si>
  <si>
    <t>The AMP makes efforts and takes steps to raise awareness that discrimination due to “race, colour, sex, language, religion, political or another opinion, national or social origin, property, birth or another status” is unacceptable.</t>
  </si>
  <si>
    <r>
      <rPr>
        <b/>
        <sz val="12"/>
        <color theme="1"/>
        <rFont val="Aptos Narrow"/>
        <scheme val="minor"/>
      </rPr>
      <t>M.5/1.3.3/R.1</t>
    </r>
    <r>
      <rPr>
        <sz val="12"/>
        <color theme="1"/>
        <rFont val="Aptos Narrow"/>
        <scheme val="minor"/>
      </rPr>
      <t xml:space="preserve">
The AMP makes basic mining safety rules mandatory for its members.</t>
    </r>
  </si>
  <si>
    <t>Occupational Health &amp; Safety</t>
  </si>
  <si>
    <t xml:space="preserve">Workplace hazards &amp; Machinery </t>
  </si>
  <si>
    <t>Basic mining safety rules are followed.</t>
  </si>
  <si>
    <t>The AMP, as part of its formalization process (see 5.2.1/M.5/R.1), designs and implements an occupational safety and health program in the mine (aligned with national mining safety regulations) for its members. It prioritizes the different risks found in the AMP and carries out corrective and preventive actions that enable safe working conditions.</t>
  </si>
  <si>
    <r>
      <rPr>
        <b/>
        <sz val="12"/>
        <color theme="1"/>
        <rFont val="Aptos Narrow"/>
        <scheme val="minor"/>
      </rPr>
      <t>M.5/1.3.4/R.1</t>
    </r>
    <r>
      <rPr>
        <sz val="12"/>
        <color theme="1"/>
        <rFont val="Aptos Narrow"/>
        <scheme val="minor"/>
      </rPr>
      <t xml:space="preserve">
Members of the AMP use personal protective equipment (PPE) at work.</t>
    </r>
  </si>
  <si>
    <t>Personal protective equipment</t>
  </si>
  <si>
    <t>Workplace hazards are identified, and all workers use personal protective equipment that protects them from the identified hazards. In case of epidemics or pandemics, this includes biosafety measures.</t>
  </si>
  <si>
    <t>The AMP has a risk management plan or policy in place for increasing the use, maintenance and proper replacement of PPE. As part of this plan, the AMP facilitates the availability of PPE at local shops and markets, promotes its use, and progressively makes its use and maintenance mandatory for all members.</t>
  </si>
  <si>
    <r>
      <rPr>
        <b/>
        <sz val="12"/>
        <color theme="1"/>
        <rFont val="Aptos Narrow"/>
        <scheme val="minor"/>
      </rPr>
      <t>M.5/1.3.9/R.1</t>
    </r>
    <r>
      <rPr>
        <sz val="12"/>
        <color theme="1"/>
        <rFont val="Aptos Narrow"/>
        <scheme val="minor"/>
      </rPr>
      <t xml:space="preserve">
The AMP procures first aid and basic health services for its members.</t>
    </r>
  </si>
  <si>
    <t>Medical care</t>
  </si>
  <si>
    <t>First aid and basic health services are in place and accessible to miners.</t>
  </si>
  <si>
    <t>The AMP has an action plan in place to cover basic health needs for emergency and primary care in accordance with the risks miners face. As part of this plan, the AMP has implemented a first aid program and facilitates access to primary health care. The AMP communicates this program to its members, informing them how to act in emergencies, access health care, and identifies nearby health facilities accessible to its male and female members.</t>
  </si>
  <si>
    <r>
      <rPr>
        <b/>
        <sz val="12"/>
        <color theme="1"/>
        <rFont val="Aptos Narrow"/>
        <scheme val="minor"/>
      </rPr>
      <t>M.5/2.1.1/R.1</t>
    </r>
    <r>
      <rPr>
        <sz val="12"/>
        <color theme="1"/>
        <rFont val="Aptos Narrow"/>
        <scheme val="minor"/>
      </rPr>
      <t xml:space="preserve">
The AMP takes steps towards being accepted and/or integrated into existing communities.</t>
    </r>
  </si>
  <si>
    <t>Residential &amp; Indigenous rights</t>
  </si>
  <si>
    <t>The AMP coexists respectfully with the community or is accepted as part of the community. The AMP maintains documentation to show that a respectful relationship has been developed and maintained with a range of community representatives (including but not limited to leaders), and that broad based consent exists.</t>
  </si>
  <si>
    <t>The AMP makes continuous efforts to understand and respect local (e.g. indigenous) values and rules, integrating or aligning its coordination mechanisms for consensus-based decision-making into existing local governance structures and processes.</t>
  </si>
  <si>
    <r>
      <rPr>
        <b/>
        <sz val="12"/>
        <color theme="1"/>
        <rFont val="Aptos Narrow"/>
        <scheme val="minor"/>
      </rPr>
      <t>M.5/3.1.2/R.1</t>
    </r>
    <r>
      <rPr>
        <sz val="12"/>
        <color theme="1"/>
        <rFont val="Aptos Narrow"/>
        <scheme val="minor"/>
      </rPr>
      <t xml:space="preserve">
The AMP operates in close coordination with and in support of Protected Area Authorities.</t>
    </r>
  </si>
  <si>
    <t>Use of natural resources</t>
  </si>
  <si>
    <t>Land use &amp; Biodiversity</t>
  </si>
  <si>
    <t>Legally protected area</t>
  </si>
  <si>
    <t>The AMP's operation is aligned with the conservation goals of the area where it is located.</t>
  </si>
  <si>
    <t>The AMP has reached an agreement with the administration of the protected area, supporting authorities in their task of achieving conservation goals.</t>
  </si>
  <si>
    <t>The AMP is willing to, and demonstrates that, it seeks to cooperate with the administration of the protected area and to support conservation goals by implementing environmental actions that are compatible with the ecosystem in which the AMP operates.</t>
  </si>
  <si>
    <r>
      <rPr>
        <b/>
        <sz val="12"/>
        <color theme="1"/>
        <rFont val="Aptos Narrow"/>
        <scheme val="minor"/>
      </rPr>
      <t>M.5/3.1.10/R.1</t>
    </r>
    <r>
      <rPr>
        <sz val="12"/>
        <color theme="1"/>
        <rFont val="Aptos Narrow"/>
        <scheme val="minor"/>
      </rPr>
      <t xml:space="preserve">
The AMP uses mining land in coordination with local inhabitants who require the same resource for agriculture, fishing, use of forest products, eco-tourism, or animal husbandry</t>
    </r>
  </si>
  <si>
    <t>Conflict with agriculture</t>
  </si>
  <si>
    <t>Conflicts over land use between mining, and other local economic activities are being respectfully and properly managed.</t>
  </si>
  <si>
    <t>The AMP implements a grievance and participatory process to reach agreements with other land users and local inhabitants during the life of the mine. The AMP also designs restoration measures aimed at rehabilitating the land for post- mining use, with a closure plan in place to restore the soil.</t>
  </si>
  <si>
    <r>
      <rPr>
        <b/>
        <sz val="12"/>
        <color theme="1"/>
        <rFont val="Aptos Narrow"/>
        <scheme val="minor"/>
      </rPr>
      <t>M.5/3.2.1/R.1</t>
    </r>
    <r>
      <rPr>
        <sz val="12"/>
        <color theme="1"/>
        <rFont val="Aptos Narrow"/>
        <scheme val="minor"/>
      </rPr>
      <t xml:space="preserve">
The AMP uses water resources and water bodies in coordination with other water users.</t>
    </r>
  </si>
  <si>
    <t>Water use</t>
  </si>
  <si>
    <t>Water management</t>
  </si>
  <si>
    <t>A consensus on water usage between the AMP and other water users has been reached.</t>
  </si>
  <si>
    <t>The impacts of AMP operations on water resources are assessed and a participatory process to reach consensus is established. The AMP develops a water management plan to ensure the coexistence of its mining operations with other water users.</t>
  </si>
  <si>
    <r>
      <rPr>
        <b/>
        <sz val="12"/>
        <color theme="1"/>
        <rFont val="Aptos Narrow"/>
        <scheme val="minor"/>
      </rPr>
      <t>M.5/4.2.2/R.1</t>
    </r>
    <r>
      <rPr>
        <sz val="12"/>
        <color theme="1"/>
        <rFont val="Aptos Narrow"/>
        <scheme val="minor"/>
      </rPr>
      <t xml:space="preserve">
The AMP avoids serious contamination of water bodies with suspended solids, chemicals, and/or fuel residues, that put the livelihoods of other water users at risk.</t>
    </r>
  </si>
  <si>
    <t>Emissions and Land reclamation</t>
  </si>
  <si>
    <t>Mine waste and Wastewater</t>
  </si>
  <si>
    <t>Waterwaste &amp; Water quality</t>
  </si>
  <si>
    <t>Water pollution and ecosystem risks have been reduced to moderate levels that do not pose an imminent risk to the health and the livelihoods of other water users or a the surrounding ecosystem.</t>
  </si>
  <si>
    <t>The AMP evaluates the impact of suspended solids, chemicals, and fuel residues (as applicable) on other water users, monitors contamination levels, and implements technical improvements to reduce emissions.</t>
  </si>
  <si>
    <r>
      <rPr>
        <b/>
        <sz val="12"/>
        <color theme="1"/>
        <rFont val="Aptos Narrow"/>
        <scheme val="minor"/>
      </rPr>
      <t>M.5/5.2.1/R.1</t>
    </r>
    <r>
      <rPr>
        <sz val="12"/>
        <color theme="1"/>
        <rFont val="Aptos Narrow"/>
        <scheme val="minor"/>
      </rPr>
      <t xml:space="preserve">
The AMP has decision-making structures and mechanisms in place.</t>
    </r>
  </si>
  <si>
    <t>Management practices</t>
  </si>
  <si>
    <t>Legal compliance</t>
  </si>
  <si>
    <t>Decision-making structures and mechanisms are in place, operational, functional, and accepted by all actors.</t>
  </si>
  <si>
    <t>The AMP makes efforts and takes steps to establish formal and/or informal coordination mechanisms for consensus-based decision-making.</t>
  </si>
  <si>
    <r>
      <rPr>
        <b/>
        <sz val="12"/>
        <color theme="1"/>
        <rFont val="Aptos Narrow"/>
        <scheme val="minor"/>
      </rPr>
      <t>M.5/5.2.1/R.2</t>
    </r>
    <r>
      <rPr>
        <sz val="12"/>
        <color theme="1"/>
        <rFont val="Aptos Narrow"/>
        <scheme val="minor"/>
      </rPr>
      <t xml:space="preserve">
The AMP complies with legal requirements beyond rights related to mineral extraction.</t>
    </r>
  </si>
  <si>
    <t>The AMP has obtained all authorizations, as required by national law.</t>
  </si>
  <si>
    <t>The AMP makes continuous efforts to comply with all legal requirements. Where the AMP identifies obstacles hindering their formalization process, the AMP proactively seeks external support.</t>
  </si>
  <si>
    <r>
      <rPr>
        <b/>
        <sz val="12"/>
        <color theme="1"/>
        <rFont val="Aptos Narrow"/>
        <scheme val="minor"/>
      </rPr>
      <t>M.5/5.2.8/R.1</t>
    </r>
    <r>
      <rPr>
        <sz val="12"/>
        <color theme="1"/>
        <rFont val="Aptos Narrow"/>
        <scheme val="minor"/>
      </rPr>
      <t xml:space="preserve">
The AMP has established clear procedures to address complaints and grievances.</t>
    </r>
  </si>
  <si>
    <t>Grievance mechanism</t>
  </si>
  <si>
    <t>A confidential grievance mechanism is in place and communicated to Members, the community, and other potentially affected stakeholders, allowing any Member or external stakeholder to voice complaints and grievances openly or anonymously.</t>
  </si>
  <si>
    <t>The AMP assigns points of contact (differentiated by subject as appropriate) for receiving complaints (anonymously, if requested). Procedures for how to address complaints are being developed, implemented, and improved.</t>
  </si>
  <si>
    <t xml:space="preserve">Conformity Score % </t>
  </si>
  <si>
    <t>Fullfilled</t>
  </si>
  <si>
    <t>Pass criterion</t>
  </si>
  <si>
    <t>Progress towards fulfilment</t>
  </si>
  <si>
    <t>Fail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</si>
</sst>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font>
      <sz val="12"/>
      <color theme="1"/>
      <name val="Aptos Narrow"/>
      <family val="2"/>
      <scheme val="minor"/>
    </font>
    <font>
      <sz val="11"/>
      <color theme="1"/>
      <name val="Aptos Narrow"/>
      <family val="2"/>
      <scheme val="minor"/>
    </font>
    <font>
      <b/>
      <sz val="12"/>
      <color theme="1"/>
      <name val="Aptos Narrow"/>
      <scheme val="minor"/>
    </font>
    <font>
      <b/>
      <sz val="14"/>
      <color theme="1"/>
      <name val="Aptos Narrow"/>
      <scheme val="minor"/>
    </font>
    <font>
      <sz val="14"/>
      <color theme="1"/>
      <name val="Aptos Narrow"/>
      <scheme val="minor"/>
    </font>
    <font>
      <sz val="12"/>
      <color theme="1"/>
      <name val="Calibri"/>
      <family val="2"/>
    </font>
    <font>
      <sz val="12"/>
      <color rgb="FF000000"/>
      <name val="Calibri"/>
      <family val="2"/>
    </font>
    <font>
      <sz val="14"/>
      <color theme="1"/>
      <name val="Aptos Narrow"/>
      <family val="2"/>
      <scheme val="minor"/>
    </font>
    <font>
      <b/>
      <sz val="18"/>
      <color theme="1"/>
      <name val="Aptos Narrow"/>
      <scheme val="minor"/>
    </font>
    <font>
      <sz val="12"/>
      <color theme="1"/>
      <name val="Aptos Narrow"/>
      <scheme val="minor"/>
    </font>
    <font>
      <sz val="12"/>
      <name val="Aptos Narrow"/>
      <family val="2"/>
      <scheme val="minor"/>
    </font>
    <font>
      <i/>
      <sz val="12"/>
      <color theme="1"/>
      <name val="Aptos Narrow"/>
      <scheme val="minor"/>
    </font>
    <font>
      <sz val="36"/>
      <color theme="1"/>
      <name val="Aptos Narrow"/>
      <family val="2"/>
      <scheme val="minor"/>
    </font>
    <font>
      <i/>
      <sz val="14"/>
      <color theme="1"/>
      <name val="Aptos Narrow"/>
      <scheme val="minor"/>
    </font>
    <font>
      <sz val="12"/>
      <color theme="1"/>
      <name val="BwModelica"/>
    </font>
    <font>
      <sz val="11"/>
      <color theme="1"/>
      <name val="Aptos Narrow"/>
      <scheme val="minor"/>
    </font>
    <font>
      <b/>
      <sz val="11"/>
      <color theme="1"/>
      <name val="Aptos Narrow"/>
      <scheme val="minor"/>
    </font>
    <font>
      <sz val="10"/>
      <color theme="1"/>
      <name val="Aptos Narrow"/>
      <scheme val="minor"/>
    </font>
    <font>
      <b/>
      <sz val="10"/>
      <color theme="1"/>
      <name val="Aptos Narrow"/>
      <scheme val="minor"/>
    </font>
    <font>
      <sz val="14"/>
      <color rgb="FF000000"/>
      <name val="Aptos Narrow"/>
      <scheme val="minor"/>
    </font>
    <font>
      <i/>
      <sz val="14"/>
      <color rgb="FF000000"/>
      <name val="Aptos Narrow"/>
      <scheme val="minor"/>
    </font>
    <font>
      <sz val="10"/>
      <color rgb="FF000000"/>
      <name val="Tahoma"/>
      <family val="2"/>
    </font>
    <font>
      <b/>
      <sz val="12"/>
      <color theme="4" tint="-0.249977111117893"/>
      <name val="Aptos Narrow"/>
      <family val="2"/>
      <scheme val="minor"/>
    </font>
    <font>
      <sz val="12"/>
      <color theme="4" tint="-0.249977111117893"/>
      <name val="Aptos Narrow"/>
      <family val="2"/>
      <scheme val="minor"/>
    </font>
    <font>
      <b/>
      <i/>
      <sz val="12"/>
      <color theme="4" tint="-0.249977111117893"/>
      <name val="Aptos Narrow"/>
      <family val="2"/>
      <scheme val="minor"/>
    </font>
    <font>
      <b/>
      <sz val="36"/>
      <color theme="4" tint="-0.249977111117893"/>
      <name val="Aptos Display"/>
      <family val="2"/>
      <scheme val="major"/>
    </font>
    <font>
      <b/>
      <sz val="18"/>
      <color theme="4" tint="-0.249977111117893"/>
      <name val="Aptos Display"/>
      <family val="2"/>
      <scheme val="major"/>
    </font>
    <font>
      <i/>
      <sz val="12"/>
      <color theme="4" tint="-0.249977111117893"/>
      <name val="Aptos Narrow"/>
      <family val="2"/>
      <scheme val="minor"/>
    </font>
    <font>
      <b/>
      <sz val="18"/>
      <color theme="1"/>
      <name val="Aptos Narrow"/>
      <family val="2"/>
      <scheme val="minor"/>
    </font>
    <font>
      <sz val="14"/>
      <name val="Aptos Narrow"/>
      <family val="2"/>
      <scheme val="minor"/>
    </font>
    <font>
      <b/>
      <sz val="14"/>
      <color theme="4" tint="-0.249977111117893"/>
      <name val="Aptos Display"/>
      <family val="2"/>
      <scheme val="major"/>
    </font>
    <font>
      <b/>
      <sz val="10"/>
      <color theme="4" tint="-0.249977111117893"/>
      <name val="Aptos Narrow"/>
      <family val="2"/>
      <scheme val="minor"/>
    </font>
    <font>
      <b/>
      <sz val="18"/>
      <color theme="0"/>
      <name val="Aptos Narrow"/>
      <scheme val="minor"/>
    </font>
    <font>
      <b/>
      <sz val="36"/>
      <color theme="0"/>
      <name val="Aptos Narrow (Cuerpo)"/>
    </font>
    <font>
      <b/>
      <sz val="12"/>
      <color theme="0"/>
      <name val="Aptos Narrow"/>
      <family val="2"/>
      <scheme val="minor"/>
    </font>
    <font>
      <b/>
      <sz val="24"/>
      <color theme="0"/>
      <name val="Aptos Narrow (Cuerpo)"/>
    </font>
    <font>
      <b/>
      <sz val="22"/>
      <color theme="0"/>
      <name val="Aptos Narrow"/>
      <scheme val="minor"/>
    </font>
    <font>
      <sz val="16"/>
      <color theme="1"/>
      <name val="Aptos Narrow"/>
      <scheme val="minor"/>
    </font>
    <font>
      <sz val="14"/>
      <name val="Aptos Narrow"/>
      <scheme val="minor"/>
    </font>
    <font>
      <b/>
      <sz val="14"/>
      <name val="Aptos Narrow"/>
      <scheme val="minor"/>
    </font>
    <font>
      <sz val="12"/>
      <name val="Calibri"/>
      <family val="2"/>
    </font>
    <font>
      <sz val="9"/>
      <color rgb="FF000000"/>
      <name val="Tahoma"/>
      <family val="2"/>
    </font>
    <font>
      <b/>
      <sz val="16"/>
      <color theme="1"/>
      <name val="Aptos Narrow"/>
      <scheme val="minor"/>
    </font>
    <font>
      <u/>
      <sz val="12"/>
      <color theme="10"/>
      <name val="Aptos Narrow"/>
      <family val="2"/>
      <scheme val="minor"/>
    </font>
    <font>
      <sz val="16"/>
      <color theme="0"/>
      <name val="Aptos Narrow"/>
      <family val="2"/>
      <scheme val="minor"/>
    </font>
    <font>
      <b/>
      <sz val="12"/>
      <color theme="4" tint="-0.249977111117893"/>
      <name val="Aptos Narrow"/>
      <scheme val="minor"/>
    </font>
    <font>
      <sz val="12"/>
      <color theme="4" tint="-0.249977111117893"/>
      <name val="Aptos Narrow"/>
      <scheme val="minor"/>
    </font>
    <font>
      <b/>
      <i/>
      <sz val="12"/>
      <color theme="4" tint="-0.249977111117893"/>
      <name val="Aptos Narrow"/>
      <scheme val="minor"/>
    </font>
    <font>
      <b/>
      <sz val="20"/>
      <color theme="1"/>
      <name val="Aptos Narrow"/>
      <scheme val="minor"/>
    </font>
    <font>
      <sz val="12"/>
      <color theme="4"/>
      <name val="Aptos Narrow"/>
      <family val="2"/>
      <scheme val="minor"/>
    </font>
    <font>
      <sz val="10"/>
      <color theme="1"/>
      <name val="Aptos Narrow"/>
      <family val="2"/>
      <scheme val="minor"/>
    </font>
    <font>
      <sz val="14"/>
      <color rgb="FF000000"/>
      <name val="Aptos Narrow"/>
    </font>
  </fonts>
  <fills count="8">
    <fill>
      <patternFill patternType="none"/>
    </fill>
    <fill>
      <patternFill patternType="gray125"/>
    </fill>
    <fill>
      <patternFill patternType="solid">
        <fgColor rgb="FFFF7E79"/>
        <bgColor indexed="64"/>
      </patternFill>
    </fill>
    <fill>
      <patternFill patternType="solid">
        <fgColor rgb="FFFFFD78"/>
        <bgColor indexed="64"/>
      </patternFill>
    </fill>
    <fill>
      <patternFill patternType="solid">
        <fgColor rgb="FF73FB79"/>
        <bgColor indexed="64"/>
      </patternFill>
    </fill>
    <fill>
      <patternFill patternType="solid">
        <fgColor theme="4" tint="-0.249977111117893"/>
        <bgColor indexed="64"/>
      </patternFill>
    </fill>
    <fill>
      <patternFill patternType="solid">
        <fgColor theme="0"/>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3" fillId="0" borderId="0" applyNumberFormat="0" applyFill="0" applyBorder="0" applyAlignment="0" applyProtection="0"/>
  </cellStyleXfs>
  <cellXfs count="317">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xf numFmtId="0" fontId="0" fillId="0" borderId="0" xfId="0" applyAlignment="1">
      <alignment vertical="center" wrapText="1"/>
    </xf>
    <xf numFmtId="0" fontId="0" fillId="0" borderId="0" xfId="0" applyAlignment="1">
      <alignment vertical="center"/>
    </xf>
    <xf numFmtId="0" fontId="5" fillId="0" borderId="1" xfId="0" applyFont="1" applyBorder="1" applyAlignment="1">
      <alignment vertical="center" wrapText="1"/>
    </xf>
    <xf numFmtId="0" fontId="0" fillId="0" borderId="1" xfId="0" applyBorder="1" applyAlignment="1">
      <alignment vertical="center" wrapText="1"/>
    </xf>
    <xf numFmtId="0" fontId="6" fillId="0" borderId="1" xfId="0" applyFont="1" applyBorder="1" applyAlignment="1">
      <alignmen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1" xfId="0" applyBorder="1" applyAlignment="1">
      <alignment horizontal="left" vertical="center" wrapText="1"/>
    </xf>
    <xf numFmtId="0" fontId="10" fillId="0" borderId="1" xfId="0" applyFont="1" applyBorder="1" applyAlignment="1">
      <alignment vertical="center" wrapText="1"/>
    </xf>
    <xf numFmtId="0" fontId="0" fillId="0" borderId="1" xfId="0" applyBorder="1" applyAlignment="1">
      <alignment vertical="center"/>
    </xf>
    <xf numFmtId="0" fontId="9" fillId="0" borderId="1" xfId="0" applyFont="1" applyBorder="1" applyAlignment="1">
      <alignment wrapText="1"/>
    </xf>
    <xf numFmtId="0" fontId="9" fillId="0" borderId="0" xfId="0" applyFont="1" applyAlignment="1">
      <alignment vertical="center"/>
    </xf>
    <xf numFmtId="0" fontId="8" fillId="0" borderId="4" xfId="0" applyFont="1" applyBorder="1" applyAlignment="1">
      <alignment horizontal="center" vertical="center" wrapText="1"/>
    </xf>
    <xf numFmtId="0" fontId="0" fillId="0" borderId="11" xfId="0" applyBorder="1" applyAlignment="1">
      <alignment horizontal="center" vertical="center"/>
    </xf>
    <xf numFmtId="0" fontId="8" fillId="0" borderId="5" xfId="0" applyFont="1" applyBorder="1" applyAlignment="1">
      <alignment horizontal="center" vertical="center" wrapText="1"/>
    </xf>
    <xf numFmtId="0" fontId="0" fillId="0" borderId="9" xfId="0" applyBorder="1" applyAlignment="1">
      <alignment vertical="center"/>
    </xf>
    <xf numFmtId="0" fontId="0" fillId="0" borderId="10" xfId="0" applyBorder="1" applyAlignment="1">
      <alignment vertical="center" wrapText="1"/>
    </xf>
    <xf numFmtId="0" fontId="0" fillId="0" borderId="10" xfId="0" applyBorder="1" applyAlignment="1">
      <alignment vertical="center"/>
    </xf>
    <xf numFmtId="0" fontId="0" fillId="0" borderId="10" xfId="0" applyBorder="1" applyAlignment="1">
      <alignment horizontal="center" vertical="center"/>
    </xf>
    <xf numFmtId="0" fontId="7" fillId="0" borderId="0" xfId="0" applyFont="1" applyAlignment="1">
      <alignment horizontal="right" vertical="center" wrapText="1"/>
    </xf>
    <xf numFmtId="0" fontId="7" fillId="0" borderId="0" xfId="0" applyFont="1" applyAlignment="1">
      <alignment horizontal="right" vertical="top" wrapText="1"/>
    </xf>
    <xf numFmtId="0" fontId="0" fillId="0" borderId="1" xfId="0" applyBorder="1" applyAlignment="1">
      <alignment horizontal="center"/>
    </xf>
    <xf numFmtId="0" fontId="14" fillId="0" borderId="0" xfId="0" applyFont="1"/>
    <xf numFmtId="0" fontId="0" fillId="0" borderId="13" xfId="0" applyBorder="1"/>
    <xf numFmtId="0" fontId="0" fillId="0" borderId="0" xfId="0" applyAlignment="1">
      <alignment horizontal="center" vertical="center" wrapText="1"/>
    </xf>
    <xf numFmtId="0" fontId="0" fillId="0" borderId="0" xfId="0" applyAlignment="1">
      <alignment wrapText="1"/>
    </xf>
    <xf numFmtId="0" fontId="0" fillId="0" borderId="1" xfId="0" applyBorder="1" applyAlignment="1">
      <alignment wrapText="1"/>
    </xf>
    <xf numFmtId="0" fontId="0" fillId="0" borderId="0" xfId="0" applyAlignment="1">
      <alignment horizontal="left" vertical="center"/>
    </xf>
    <xf numFmtId="0" fontId="0" fillId="0" borderId="0" xfId="0" applyAlignment="1">
      <alignment horizontal="left" vertical="top" wrapText="1"/>
    </xf>
    <xf numFmtId="0" fontId="0" fillId="0" borderId="0" xfId="0" applyAlignment="1">
      <alignment horizontal="left" vertical="center" wrapText="1"/>
    </xf>
    <xf numFmtId="0" fontId="18" fillId="0" borderId="4" xfId="0" applyFont="1" applyBorder="1" applyAlignment="1">
      <alignment horizontal="center" vertical="center" wrapText="1"/>
    </xf>
    <xf numFmtId="0" fontId="17" fillId="0" borderId="0" xfId="0" applyFont="1"/>
    <xf numFmtId="0" fontId="0" fillId="0" borderId="10" xfId="0" applyBorder="1" applyAlignment="1">
      <alignment horizontal="left" vertical="center"/>
    </xf>
    <xf numFmtId="0" fontId="17" fillId="0" borderId="9" xfId="0" applyFont="1" applyBorder="1" applyAlignment="1">
      <alignment horizontal="center" vertical="center"/>
    </xf>
    <xf numFmtId="0" fontId="13" fillId="0" borderId="0" xfId="0" applyFont="1" applyAlignment="1">
      <alignment horizontal="right" vertical="center" wrapText="1"/>
    </xf>
    <xf numFmtId="0" fontId="13" fillId="0" borderId="0" xfId="0" applyFont="1" applyAlignment="1">
      <alignment horizontal="right" vertical="top" wrapText="1"/>
    </xf>
    <xf numFmtId="0" fontId="12" fillId="0" borderId="0" xfId="0" applyFont="1" applyAlignment="1">
      <alignment horizontal="center" vertical="center" wrapText="1"/>
    </xf>
    <xf numFmtId="0" fontId="2" fillId="0" borderId="0" xfId="0" applyFont="1" applyAlignment="1">
      <alignment horizontal="center" vertical="center" wrapText="1"/>
    </xf>
    <xf numFmtId="164" fontId="13" fillId="0" borderId="0" xfId="0" applyNumberFormat="1" applyFont="1" applyAlignment="1">
      <alignment horizontal="center" vertical="center"/>
    </xf>
    <xf numFmtId="0" fontId="13" fillId="0" borderId="0" xfId="0" applyFont="1" applyAlignment="1">
      <alignment horizontal="center" vertical="center" wrapText="1"/>
    </xf>
    <xf numFmtId="0" fontId="15" fillId="0" borderId="1" xfId="0" applyFont="1" applyBorder="1" applyAlignment="1">
      <alignment horizontal="center" vertical="center" wrapText="1"/>
    </xf>
    <xf numFmtId="0" fontId="5" fillId="0" borderId="1" xfId="0" applyFont="1" applyBorder="1" applyAlignment="1">
      <alignment horizontal="left" vertical="center" wrapText="1"/>
    </xf>
    <xf numFmtId="0" fontId="3" fillId="0" borderId="5" xfId="0" applyFont="1" applyBorder="1" applyAlignment="1">
      <alignment vertical="center" wrapText="1"/>
    </xf>
    <xf numFmtId="0" fontId="3" fillId="0" borderId="10" xfId="0" applyFont="1" applyBorder="1" applyAlignment="1">
      <alignment vertical="center" wrapText="1"/>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2" fillId="0" borderId="3" xfId="0" applyFont="1" applyBorder="1" applyAlignment="1">
      <alignment horizontal="center" vertical="center" wrapText="1"/>
    </xf>
    <xf numFmtId="0" fontId="31" fillId="0" borderId="1"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0" fillId="0" borderId="8" xfId="0" applyBorder="1" applyAlignment="1">
      <alignment horizontal="center"/>
    </xf>
    <xf numFmtId="0" fontId="0" fillId="0" borderId="6" xfId="0" applyBorder="1" applyAlignment="1">
      <alignment horizontal="center"/>
    </xf>
    <xf numFmtId="0" fontId="0" fillId="0" borderId="11" xfId="0" applyBorder="1" applyAlignment="1">
      <alignment horizontal="center"/>
    </xf>
    <xf numFmtId="0" fontId="9" fillId="0" borderId="1" xfId="0" applyFont="1" applyBorder="1" applyAlignment="1">
      <alignment vertical="center" wrapText="1"/>
    </xf>
    <xf numFmtId="0" fontId="22" fillId="7" borderId="3" xfId="0" applyFont="1" applyFill="1" applyBorder="1" applyAlignment="1">
      <alignment horizontal="center" vertical="center" wrapText="1"/>
    </xf>
    <xf numFmtId="0" fontId="22" fillId="7"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40" fillId="0" borderId="1" xfId="0" applyFont="1" applyBorder="1" applyAlignment="1">
      <alignment horizontal="left" vertical="center" wrapText="1"/>
    </xf>
    <xf numFmtId="0" fontId="0" fillId="0" borderId="7" xfId="0" applyBorder="1"/>
    <xf numFmtId="0" fontId="0" fillId="0" borderId="8" xfId="0" applyBorder="1"/>
    <xf numFmtId="0" fontId="0" fillId="0" borderId="9" xfId="0" applyBorder="1"/>
    <xf numFmtId="0" fontId="0" fillId="0" borderId="10" xfId="0" applyBorder="1"/>
    <xf numFmtId="0" fontId="0" fillId="0" borderId="8" xfId="0" applyBorder="1" applyAlignment="1">
      <alignment horizontal="center" vertical="center" wrapText="1"/>
    </xf>
    <xf numFmtId="0" fontId="0" fillId="0" borderId="8" xfId="0" applyBorder="1" applyAlignment="1">
      <alignment horizontal="center" vertical="center"/>
    </xf>
    <xf numFmtId="0" fontId="0" fillId="0" borderId="7" xfId="0" applyBorder="1" applyAlignment="1">
      <alignment vertical="center" wrapText="1"/>
    </xf>
    <xf numFmtId="0" fontId="36" fillId="0" borderId="7" xfId="0" applyFont="1" applyBorder="1" applyAlignment="1">
      <alignment horizontal="center" vertical="center" wrapText="1"/>
    </xf>
    <xf numFmtId="0" fontId="36" fillId="0" borderId="0" xfId="0" applyFont="1" applyAlignment="1">
      <alignment horizontal="center" vertical="center" wrapText="1"/>
    </xf>
    <xf numFmtId="0" fontId="0" fillId="0" borderId="5" xfId="0" applyBorder="1" applyAlignment="1">
      <alignment horizontal="center" vertical="center"/>
    </xf>
    <xf numFmtId="0" fontId="0" fillId="0" borderId="8" xfId="0" applyBorder="1" applyAlignment="1">
      <alignment vertical="center"/>
    </xf>
    <xf numFmtId="0" fontId="37" fillId="0" borderId="0" xfId="0" applyFont="1" applyAlignment="1">
      <alignment vertical="top" wrapText="1"/>
    </xf>
    <xf numFmtId="0" fontId="4" fillId="0" borderId="0" xfId="0" applyFont="1" applyAlignment="1">
      <alignment horizontal="left" vertical="center" wrapText="1"/>
    </xf>
    <xf numFmtId="0" fontId="37" fillId="0" borderId="4" xfId="0" applyFont="1" applyBorder="1" applyAlignment="1">
      <alignment vertical="top" wrapText="1"/>
    </xf>
    <xf numFmtId="0" fontId="37" fillId="0" borderId="5" xfId="0" applyFont="1" applyBorder="1" applyAlignment="1">
      <alignment vertical="top" wrapText="1"/>
    </xf>
    <xf numFmtId="0" fontId="37" fillId="0" borderId="7" xfId="0" applyFont="1" applyBorder="1" applyAlignment="1">
      <alignment vertical="top" wrapText="1"/>
    </xf>
    <xf numFmtId="0" fontId="0" fillId="0" borderId="7" xfId="0" applyBorder="1" applyAlignment="1">
      <alignment vertical="center"/>
    </xf>
    <xf numFmtId="0" fontId="25" fillId="0" borderId="2" xfId="0" applyFont="1" applyBorder="1" applyAlignment="1">
      <alignment vertical="center" wrapText="1"/>
    </xf>
    <xf numFmtId="0" fontId="25" fillId="0" borderId="12" xfId="0" applyFont="1" applyBorder="1" applyAlignment="1">
      <alignment vertical="center" wrapText="1"/>
    </xf>
    <xf numFmtId="0" fontId="25" fillId="0" borderId="3" xfId="0" applyFont="1" applyBorder="1" applyAlignment="1">
      <alignment vertical="center" wrapText="1"/>
    </xf>
    <xf numFmtId="0" fontId="45" fillId="7" borderId="1" xfId="0" applyFont="1" applyFill="1" applyBorder="1" applyAlignment="1">
      <alignment horizontal="center" vertical="center" wrapText="1"/>
    </xf>
    <xf numFmtId="0" fontId="45" fillId="7" borderId="1" xfId="0" applyFont="1" applyFill="1" applyBorder="1" applyAlignment="1">
      <alignment horizontal="center" vertical="center"/>
    </xf>
    <xf numFmtId="0" fontId="49" fillId="0" borderId="7" xfId="0" applyFont="1" applyBorder="1"/>
    <xf numFmtId="0" fontId="49" fillId="0" borderId="0" xfId="0" applyFont="1"/>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34" fillId="5" borderId="4" xfId="0" applyFont="1" applyFill="1" applyBorder="1" applyAlignment="1">
      <alignment horizontal="center" vertical="center" wrapText="1"/>
    </xf>
    <xf numFmtId="0" fontId="34" fillId="5" borderId="5" xfId="0" applyFont="1" applyFill="1" applyBorder="1" applyAlignment="1">
      <alignment horizontal="center" vertical="center" wrapText="1"/>
    </xf>
    <xf numFmtId="0" fontId="34" fillId="5" borderId="6" xfId="0" applyFont="1" applyFill="1" applyBorder="1" applyAlignment="1">
      <alignment horizontal="center" vertical="center" wrapText="1"/>
    </xf>
    <xf numFmtId="0" fontId="34" fillId="5" borderId="7" xfId="0" applyFont="1" applyFill="1" applyBorder="1" applyAlignment="1">
      <alignment horizontal="center" vertical="center" wrapText="1"/>
    </xf>
    <xf numFmtId="0" fontId="34" fillId="5" borderId="0" xfId="0" applyFont="1" applyFill="1" applyAlignment="1">
      <alignment horizontal="center" vertical="center" wrapText="1"/>
    </xf>
    <xf numFmtId="0" fontId="34" fillId="5" borderId="8" xfId="0" applyFont="1" applyFill="1" applyBorder="1" applyAlignment="1">
      <alignment horizontal="center" vertical="center" wrapText="1"/>
    </xf>
    <xf numFmtId="0" fontId="44" fillId="5" borderId="9" xfId="1" applyFont="1" applyFill="1" applyBorder="1" applyAlignment="1">
      <alignment horizontal="center" vertical="center" wrapText="1"/>
    </xf>
    <xf numFmtId="0" fontId="44" fillId="5" borderId="10" xfId="1" applyFont="1" applyFill="1" applyBorder="1" applyAlignment="1">
      <alignment horizontal="center" vertical="center"/>
    </xf>
    <xf numFmtId="0" fontId="44" fillId="5" borderId="11" xfId="1" applyFont="1" applyFill="1" applyBorder="1" applyAlignment="1">
      <alignment horizontal="center" vertical="center"/>
    </xf>
    <xf numFmtId="0" fontId="37" fillId="0" borderId="1" xfId="0" applyFont="1" applyBorder="1" applyAlignment="1">
      <alignment horizontal="center"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0" xfId="0" applyFont="1" applyAlignment="1">
      <alignment horizontal="left" vertical="center" wrapText="1"/>
    </xf>
    <xf numFmtId="0" fontId="4" fillId="0" borderId="8" xfId="0" applyFont="1" applyBorder="1" applyAlignment="1">
      <alignment horizontal="left" vertical="center" wrapText="1"/>
    </xf>
    <xf numFmtId="0" fontId="4" fillId="0" borderId="0" xfId="0" applyFont="1" applyAlignment="1">
      <alignment horizontal="left" vertical="top" wrapText="1"/>
    </xf>
    <xf numFmtId="0" fontId="4" fillId="0" borderId="8" xfId="0" applyFont="1" applyBorder="1" applyAlignment="1">
      <alignment horizontal="left" vertical="top" wrapText="1"/>
    </xf>
    <xf numFmtId="0" fontId="32" fillId="5" borderId="4" xfId="0" applyFont="1" applyFill="1" applyBorder="1" applyAlignment="1">
      <alignment horizontal="center" vertical="center" wrapText="1"/>
    </xf>
    <xf numFmtId="0" fontId="32" fillId="5" borderId="5" xfId="0" applyFont="1" applyFill="1" applyBorder="1" applyAlignment="1">
      <alignment horizontal="center" vertical="center" wrapText="1"/>
    </xf>
    <xf numFmtId="0" fontId="32" fillId="5" borderId="6" xfId="0" applyFont="1" applyFill="1" applyBorder="1" applyAlignment="1">
      <alignment horizontal="center" vertical="center" wrapText="1"/>
    </xf>
    <xf numFmtId="0" fontId="32" fillId="5" borderId="7" xfId="0" applyFont="1" applyFill="1" applyBorder="1" applyAlignment="1">
      <alignment horizontal="center" vertical="center" wrapText="1"/>
    </xf>
    <xf numFmtId="0" fontId="32" fillId="5" borderId="0" xfId="0" applyFont="1" applyFill="1" applyAlignment="1">
      <alignment horizontal="center" vertical="center" wrapText="1"/>
    </xf>
    <xf numFmtId="0" fontId="32" fillId="5" borderId="8" xfId="0" applyFont="1" applyFill="1" applyBorder="1" applyAlignment="1">
      <alignment horizontal="center" vertical="center" wrapText="1"/>
    </xf>
    <xf numFmtId="0" fontId="32" fillId="5" borderId="9" xfId="0" applyFont="1" applyFill="1" applyBorder="1" applyAlignment="1">
      <alignment horizontal="center" vertical="center" wrapText="1"/>
    </xf>
    <xf numFmtId="0" fontId="32" fillId="5" borderId="10" xfId="0" applyFont="1" applyFill="1" applyBorder="1" applyAlignment="1">
      <alignment horizontal="center" vertical="center" wrapText="1"/>
    </xf>
    <xf numFmtId="0" fontId="32" fillId="5" borderId="11" xfId="0" applyFont="1" applyFill="1" applyBorder="1" applyAlignment="1">
      <alignment horizontal="center" vertical="center" wrapText="1"/>
    </xf>
    <xf numFmtId="0" fontId="36" fillId="5" borderId="4" xfId="0" applyFont="1" applyFill="1" applyBorder="1" applyAlignment="1">
      <alignment horizontal="center" vertical="center" wrapText="1"/>
    </xf>
    <xf numFmtId="0" fontId="36" fillId="5" borderId="6" xfId="0" applyFont="1" applyFill="1" applyBorder="1" applyAlignment="1">
      <alignment horizontal="center" vertical="center"/>
    </xf>
    <xf numFmtId="0" fontId="36" fillId="5" borderId="7" xfId="0" applyFont="1" applyFill="1" applyBorder="1" applyAlignment="1">
      <alignment horizontal="center" vertical="center"/>
    </xf>
    <xf numFmtId="0" fontId="36" fillId="5" borderId="8" xfId="0" applyFont="1" applyFill="1" applyBorder="1" applyAlignment="1">
      <alignment horizontal="center" vertical="center"/>
    </xf>
    <xf numFmtId="0" fontId="36" fillId="5" borderId="9" xfId="0" applyFont="1" applyFill="1" applyBorder="1" applyAlignment="1">
      <alignment horizontal="center" vertical="center"/>
    </xf>
    <xf numFmtId="0" fontId="36" fillId="5" borderId="11" xfId="0" applyFont="1" applyFill="1" applyBorder="1" applyAlignment="1">
      <alignment horizontal="center" vertical="center"/>
    </xf>
    <xf numFmtId="0" fontId="0" fillId="4" borderId="13" xfId="0" applyFill="1" applyBorder="1" applyAlignment="1">
      <alignment horizontal="center" vertical="center"/>
    </xf>
    <xf numFmtId="0" fontId="0" fillId="4" borderId="15"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9" xfId="0" applyFill="1" applyBorder="1" applyAlignment="1">
      <alignment horizontal="center" vertical="center"/>
    </xf>
    <xf numFmtId="0" fontId="0" fillId="2" borderId="11" xfId="0" applyFill="1" applyBorder="1" applyAlignment="1">
      <alignment horizontal="center" vertical="center"/>
    </xf>
    <xf numFmtId="0" fontId="0" fillId="3" borderId="13" xfId="0" applyFill="1" applyBorder="1" applyAlignment="1">
      <alignment horizontal="center" vertical="center"/>
    </xf>
    <xf numFmtId="0" fontId="0" fillId="3" borderId="15" xfId="0" applyFill="1" applyBorder="1" applyAlignment="1">
      <alignment horizontal="center" vertical="center"/>
    </xf>
    <xf numFmtId="0" fontId="36" fillId="5" borderId="6" xfId="0" applyFont="1" applyFill="1" applyBorder="1" applyAlignment="1">
      <alignment horizontal="center" vertical="center" wrapText="1"/>
    </xf>
    <xf numFmtId="0" fontId="36" fillId="5" borderId="7" xfId="0" applyFont="1" applyFill="1" applyBorder="1" applyAlignment="1">
      <alignment horizontal="center" vertical="center" wrapText="1"/>
    </xf>
    <xf numFmtId="0" fontId="36" fillId="5" borderId="8" xfId="0" applyFont="1" applyFill="1" applyBorder="1" applyAlignment="1">
      <alignment horizontal="center" vertical="center" wrapText="1"/>
    </xf>
    <xf numFmtId="0" fontId="36" fillId="5" borderId="9" xfId="0" applyFont="1" applyFill="1" applyBorder="1" applyAlignment="1">
      <alignment horizontal="center" vertical="center" wrapText="1"/>
    </xf>
    <xf numFmtId="0" fontId="36" fillId="5" borderId="11" xfId="0" applyFont="1" applyFill="1" applyBorder="1" applyAlignment="1">
      <alignment horizontal="center" vertical="center" wrapText="1"/>
    </xf>
    <xf numFmtId="0" fontId="0" fillId="4" borderId="13" xfId="0" applyFill="1" applyBorder="1" applyAlignment="1">
      <alignment horizontal="center" vertical="center" wrapText="1"/>
    </xf>
    <xf numFmtId="0" fontId="0" fillId="4" borderId="15" xfId="0" applyFill="1" applyBorder="1" applyAlignment="1">
      <alignment horizontal="center" vertical="center" wrapText="1"/>
    </xf>
    <xf numFmtId="0" fontId="0" fillId="2" borderId="1" xfId="0" applyFill="1" applyBorder="1" applyAlignment="1">
      <alignment horizontal="center" vertical="center"/>
    </xf>
    <xf numFmtId="0" fontId="0" fillId="2" borderId="4" xfId="0" applyFill="1" applyBorder="1" applyAlignment="1">
      <alignment horizontal="center" vertical="center" wrapText="1"/>
    </xf>
    <xf numFmtId="0" fontId="0" fillId="2" borderId="6"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1"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15" xfId="0" applyFill="1" applyBorder="1" applyAlignment="1">
      <alignment horizontal="center" vertical="center" wrapText="1"/>
    </xf>
    <xf numFmtId="0" fontId="0" fillId="4" borderId="14" xfId="0" applyFill="1" applyBorder="1" applyAlignment="1">
      <alignment horizontal="center" vertical="center"/>
    </xf>
    <xf numFmtId="0" fontId="0" fillId="3" borderId="4" xfId="0" applyFill="1" applyBorder="1" applyAlignment="1">
      <alignment horizontal="center" vertical="center" wrapText="1"/>
    </xf>
    <xf numFmtId="0" fontId="0" fillId="3" borderId="5" xfId="0" applyFill="1" applyBorder="1" applyAlignment="1">
      <alignment horizontal="center" vertical="center" wrapText="1"/>
    </xf>
    <xf numFmtId="0" fontId="0" fillId="3" borderId="9" xfId="0" applyFill="1" applyBorder="1" applyAlignment="1">
      <alignment horizontal="center" vertical="center" wrapText="1"/>
    </xf>
    <xf numFmtId="0" fontId="0" fillId="3" borderId="10" xfId="0" applyFill="1" applyBorder="1" applyAlignment="1">
      <alignment horizontal="center" vertical="center" wrapText="1"/>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42" fillId="0" borderId="1" xfId="0" applyFont="1" applyBorder="1" applyAlignment="1">
      <alignment horizontal="left" vertical="center" wrapText="1"/>
    </xf>
    <xf numFmtId="0" fontId="0" fillId="0" borderId="1"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32" fillId="5" borderId="1" xfId="0" applyFont="1" applyFill="1" applyBorder="1" applyAlignment="1">
      <alignment horizontal="center" vertical="center" wrapText="1"/>
    </xf>
    <xf numFmtId="0" fontId="0" fillId="4" borderId="1" xfId="0" applyFill="1" applyBorder="1" applyAlignment="1">
      <alignment horizontal="center" vertical="center"/>
    </xf>
    <xf numFmtId="0" fontId="0" fillId="3" borderId="1" xfId="0" applyFill="1" applyBorder="1" applyAlignment="1">
      <alignment horizontal="center" vertical="center"/>
    </xf>
    <xf numFmtId="0" fontId="36" fillId="5" borderId="1" xfId="0" applyFont="1" applyFill="1" applyBorder="1" applyAlignment="1">
      <alignment horizontal="center" vertical="center" wrapText="1"/>
    </xf>
    <xf numFmtId="0" fontId="0" fillId="4" borderId="4" xfId="0" applyFill="1" applyBorder="1" applyAlignment="1">
      <alignment horizontal="center" vertical="center"/>
    </xf>
    <xf numFmtId="0" fontId="0" fillId="4" borderId="6" xfId="0" applyFill="1" applyBorder="1" applyAlignment="1">
      <alignment horizontal="center" vertical="center"/>
    </xf>
    <xf numFmtId="0" fontId="0" fillId="4" borderId="9" xfId="0" applyFill="1" applyBorder="1" applyAlignment="1">
      <alignment horizontal="center" vertical="center"/>
    </xf>
    <xf numFmtId="0" fontId="0" fillId="4" borderId="11" xfId="0" applyFill="1" applyBorder="1" applyAlignment="1">
      <alignment horizontal="center"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49" fillId="0" borderId="7" xfId="0" applyFont="1" applyBorder="1" applyAlignment="1">
      <alignment horizontal="right" vertical="center"/>
    </xf>
    <xf numFmtId="0" fontId="49" fillId="0" borderId="0" xfId="0" applyFont="1" applyAlignment="1">
      <alignment horizontal="right" vertical="center"/>
    </xf>
    <xf numFmtId="0" fontId="0" fillId="0" borderId="0" xfId="0" applyAlignment="1">
      <alignment horizontal="left"/>
    </xf>
    <xf numFmtId="0" fontId="49" fillId="0" borderId="1" xfId="0" applyFont="1" applyBorder="1" applyAlignment="1">
      <alignment horizontal="right" vertical="center"/>
    </xf>
    <xf numFmtId="0" fontId="0" fillId="0" borderId="5" xfId="0" applyBorder="1" applyAlignment="1">
      <alignment horizontal="center"/>
    </xf>
    <xf numFmtId="0" fontId="0" fillId="0" borderId="6"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8" xfId="0" applyBorder="1" applyAlignment="1">
      <alignment horizontal="left"/>
    </xf>
    <xf numFmtId="0" fontId="0" fillId="0" borderId="1" xfId="0" applyBorder="1" applyAlignment="1">
      <alignment horizontal="left"/>
    </xf>
    <xf numFmtId="0" fontId="49" fillId="0" borderId="7" xfId="0" applyFont="1" applyBorder="1" applyAlignment="1">
      <alignment horizontal="right" wrapText="1"/>
    </xf>
    <xf numFmtId="0" fontId="49" fillId="0" borderId="0" xfId="0" applyFont="1" applyAlignment="1">
      <alignment horizontal="right" wrapText="1"/>
    </xf>
    <xf numFmtId="0" fontId="49" fillId="0" borderId="7" xfId="0" applyFont="1" applyBorder="1" applyAlignment="1">
      <alignment horizontal="right" vertical="center" wrapText="1"/>
    </xf>
    <xf numFmtId="0" fontId="49" fillId="0" borderId="0" xfId="0" applyFont="1" applyAlignment="1">
      <alignment horizontal="right" vertical="center" wrapText="1"/>
    </xf>
    <xf numFmtId="0" fontId="0" fillId="0" borderId="0" xfId="0" applyAlignment="1">
      <alignment horizontal="left" vertical="center"/>
    </xf>
    <xf numFmtId="0" fontId="49" fillId="0" borderId="0" xfId="0" applyFont="1" applyAlignment="1">
      <alignment horizontal="right"/>
    </xf>
    <xf numFmtId="0" fontId="49" fillId="0" borderId="7" xfId="0" applyFont="1" applyBorder="1" applyAlignment="1">
      <alignment horizontal="right"/>
    </xf>
    <xf numFmtId="0" fontId="34" fillId="5" borderId="1" xfId="0" applyFont="1" applyFill="1" applyBorder="1" applyAlignment="1">
      <alignment horizontal="center" vertical="center" wrapText="1"/>
    </xf>
    <xf numFmtId="0" fontId="34" fillId="5" borderId="1" xfId="0" applyFont="1" applyFill="1" applyBorder="1" applyAlignment="1">
      <alignment horizontal="center" vertical="center"/>
    </xf>
    <xf numFmtId="0" fontId="11" fillId="0" borderId="4" xfId="0" applyFont="1" applyBorder="1" applyAlignment="1">
      <alignment horizontal="center" vertical="top"/>
    </xf>
    <xf numFmtId="0" fontId="11" fillId="0" borderId="5" xfId="0" applyFont="1" applyBorder="1" applyAlignment="1">
      <alignment horizontal="center" vertical="top"/>
    </xf>
    <xf numFmtId="0" fontId="11" fillId="0" borderId="6" xfId="0" applyFont="1" applyBorder="1" applyAlignment="1">
      <alignment horizontal="center" vertical="top"/>
    </xf>
    <xf numFmtId="0" fontId="11" fillId="0" borderId="9" xfId="0" applyFont="1" applyBorder="1" applyAlignment="1">
      <alignment horizontal="center" vertical="top"/>
    </xf>
    <xf numFmtId="0" fontId="11" fillId="0" borderId="10" xfId="0" applyFont="1" applyBorder="1" applyAlignment="1">
      <alignment horizontal="center" vertical="top"/>
    </xf>
    <xf numFmtId="0" fontId="11" fillId="0" borderId="11" xfId="0" applyFont="1" applyBorder="1" applyAlignment="1">
      <alignment horizontal="center" vertical="top"/>
    </xf>
    <xf numFmtId="0" fontId="0" fillId="0" borderId="2" xfId="0"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wrapText="1"/>
    </xf>
    <xf numFmtId="164" fontId="13" fillId="0" borderId="15" xfId="0" applyNumberFormat="1" applyFont="1" applyBorder="1" applyAlignment="1">
      <alignment horizontal="center" vertical="center"/>
    </xf>
    <xf numFmtId="164" fontId="13" fillId="0" borderId="1" xfId="0" applyNumberFormat="1" applyFont="1" applyBorder="1" applyAlignment="1">
      <alignment horizontal="center" vertical="center"/>
    </xf>
    <xf numFmtId="0" fontId="39" fillId="0" borderId="1" xfId="0" applyFont="1" applyBorder="1" applyAlignment="1">
      <alignment horizontal="right" vertical="center"/>
    </xf>
    <xf numFmtId="0" fontId="39" fillId="0" borderId="1" xfId="0" applyFont="1" applyBorder="1" applyAlignment="1">
      <alignment horizontal="right"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15"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2" xfId="0" applyBorder="1" applyAlignment="1">
      <alignment horizontal="center" vertical="center" wrapText="1"/>
    </xf>
    <xf numFmtId="0" fontId="0" fillId="0" borderId="12" xfId="0" applyBorder="1" applyAlignment="1">
      <alignment horizontal="center" vertical="center" wrapText="1"/>
    </xf>
    <xf numFmtId="0" fontId="0" fillId="0" borderId="3" xfId="0" applyBorder="1" applyAlignment="1">
      <alignment horizontal="center" vertical="center" wrapText="1"/>
    </xf>
    <xf numFmtId="0" fontId="22" fillId="7" borderId="4" xfId="0" applyFont="1" applyFill="1" applyBorder="1" applyAlignment="1">
      <alignment horizontal="center" vertical="center" wrapText="1"/>
    </xf>
    <xf numFmtId="0" fontId="22" fillId="7" borderId="6" xfId="0" applyFont="1" applyFill="1" applyBorder="1" applyAlignment="1">
      <alignment horizontal="center" vertical="center" wrapText="1"/>
    </xf>
    <xf numFmtId="0" fontId="5" fillId="0" borderId="13" xfId="0" applyFont="1" applyBorder="1" applyAlignment="1">
      <alignment horizontal="center" vertical="center" wrapText="1"/>
    </xf>
    <xf numFmtId="0" fontId="5" fillId="0" borderId="15"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5" xfId="0" applyFont="1" applyBorder="1" applyAlignment="1">
      <alignment horizontal="center" vertical="center" wrapText="1"/>
    </xf>
    <xf numFmtId="0" fontId="12" fillId="0" borderId="1" xfId="0" applyFont="1" applyBorder="1" applyAlignment="1">
      <alignment horizontal="center"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26" fillId="0" borderId="4"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11" xfId="0" applyFont="1" applyBorder="1" applyAlignment="1">
      <alignment horizontal="center" vertical="center" wrapText="1"/>
    </xf>
    <xf numFmtId="0" fontId="4" fillId="0" borderId="7" xfId="0" applyFont="1" applyBorder="1" applyAlignment="1">
      <alignment horizontal="right" vertical="center" wrapText="1"/>
    </xf>
    <xf numFmtId="0" fontId="4" fillId="0" borderId="0" xfId="0" applyFont="1" applyAlignment="1">
      <alignment horizontal="right" vertical="center" wrapText="1"/>
    </xf>
    <xf numFmtId="0" fontId="4" fillId="0" borderId="7" xfId="0" applyFont="1" applyBorder="1" applyAlignment="1">
      <alignment horizontal="right" vertical="center"/>
    </xf>
    <xf numFmtId="0" fontId="4" fillId="0" borderId="0" xfId="0" applyFont="1" applyAlignment="1">
      <alignment horizontal="right" vertical="center"/>
    </xf>
    <xf numFmtId="0" fontId="0" fillId="0" borderId="0" xfId="0" applyAlignment="1">
      <alignment horizontal="left" vertical="top"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0" xfId="0" applyFont="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19" fillId="0" borderId="1" xfId="0" applyFont="1" applyBorder="1" applyAlignment="1">
      <alignment horizontal="center" vertical="center" wrapText="1"/>
    </xf>
    <xf numFmtId="0" fontId="4" fillId="0" borderId="1" xfId="0" applyFont="1" applyBorder="1" applyAlignment="1">
      <alignment horizontal="left"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left" wrapText="1"/>
    </xf>
    <xf numFmtId="0" fontId="0" fillId="0" borderId="14" xfId="0" applyBorder="1" applyAlignment="1">
      <alignment horizontal="left" wrapText="1"/>
    </xf>
    <xf numFmtId="0" fontId="0" fillId="0" borderId="15" xfId="0" applyBorder="1" applyAlignment="1">
      <alignment horizontal="left"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48" fillId="0" borderId="1" xfId="0" applyFont="1" applyBorder="1" applyAlignment="1">
      <alignment horizontal="left" wrapText="1"/>
    </xf>
    <xf numFmtId="0" fontId="45" fillId="0" borderId="1" xfId="0" applyFont="1" applyBorder="1" applyAlignment="1">
      <alignment horizontal="center" vertical="center"/>
    </xf>
    <xf numFmtId="0" fontId="0" fillId="6" borderId="1" xfId="0" applyFill="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0" fillId="0" borderId="1" xfId="0" applyBorder="1" applyAlignment="1">
      <alignment horizontal="left" wrapText="1"/>
    </xf>
    <xf numFmtId="0" fontId="48" fillId="0" borderId="1" xfId="0" applyFont="1" applyBorder="1" applyAlignment="1">
      <alignment horizontal="left"/>
    </xf>
    <xf numFmtId="0" fontId="0" fillId="6" borderId="1" xfId="0" applyFill="1" applyBorder="1" applyAlignment="1">
      <alignment horizontal="left" wrapText="1"/>
    </xf>
    <xf numFmtId="0" fontId="10" fillId="0" borderId="1" xfId="0" applyFont="1" applyBorder="1" applyAlignment="1">
      <alignment horizontal="left"/>
    </xf>
    <xf numFmtId="0" fontId="0" fillId="0" borderId="13" xfId="0" applyBorder="1" applyAlignment="1">
      <alignment horizontal="left"/>
    </xf>
    <xf numFmtId="0" fontId="0" fillId="0" borderId="14" xfId="0" applyBorder="1" applyAlignment="1">
      <alignment horizontal="left"/>
    </xf>
    <xf numFmtId="0" fontId="0" fillId="0" borderId="15" xfId="0" applyBorder="1" applyAlignment="1">
      <alignment horizontal="left"/>
    </xf>
    <xf numFmtId="0" fontId="0" fillId="0" borderId="0" xfId="0" applyAlignment="1">
      <alignment horizontal="left" vertical="center" wrapText="1"/>
    </xf>
    <xf numFmtId="0" fontId="0" fillId="0" borderId="8" xfId="0" applyBorder="1" applyAlignment="1">
      <alignment horizontal="left" vertical="center" wrapText="1"/>
    </xf>
    <xf numFmtId="0" fontId="0" fillId="0" borderId="8" xfId="0" applyBorder="1" applyAlignment="1">
      <alignment horizontal="left" vertical="top" wrapText="1"/>
    </xf>
    <xf numFmtId="0" fontId="26" fillId="0" borderId="1" xfId="0" applyFont="1" applyBorder="1" applyAlignment="1">
      <alignment horizontal="center" vertical="center" wrapText="1"/>
    </xf>
    <xf numFmtId="0" fontId="19" fillId="0" borderId="1" xfId="0" applyFont="1" applyBorder="1" applyAlignment="1">
      <alignment horizontal="left" vertical="center" wrapText="1"/>
    </xf>
    <xf numFmtId="0" fontId="19" fillId="0" borderId="1" xfId="0" applyFont="1" applyBorder="1" applyAlignment="1">
      <alignment vertical="center" wrapText="1"/>
    </xf>
    <xf numFmtId="0" fontId="0" fillId="0" borderId="1" xfId="0" applyBorder="1" applyAlignment="1">
      <alignment horizontal="center"/>
    </xf>
    <xf numFmtId="0" fontId="38" fillId="0" borderId="1" xfId="0" applyFont="1" applyBorder="1" applyAlignment="1">
      <alignment horizontal="right" vertical="center"/>
    </xf>
    <xf numFmtId="164" fontId="13" fillId="0" borderId="2" xfId="0" applyNumberFormat="1" applyFont="1" applyBorder="1" applyAlignment="1">
      <alignment horizontal="center" vertical="center"/>
    </xf>
    <xf numFmtId="164" fontId="13" fillId="0" borderId="3" xfId="0" applyNumberFormat="1" applyFont="1" applyBorder="1" applyAlignment="1">
      <alignment horizontal="center" vertical="center"/>
    </xf>
    <xf numFmtId="0" fontId="25" fillId="0" borderId="1" xfId="0" applyFont="1" applyBorder="1" applyAlignment="1">
      <alignment horizontal="center" vertical="center" wrapText="1"/>
    </xf>
    <xf numFmtId="0" fontId="19" fillId="0" borderId="0" xfId="0" applyFont="1" applyAlignment="1">
      <alignment wrapText="1"/>
    </xf>
    <xf numFmtId="0" fontId="38" fillId="0" borderId="1" xfId="0" applyFont="1" applyBorder="1" applyAlignment="1">
      <alignment horizontal="left" vertical="center" wrapText="1"/>
    </xf>
    <xf numFmtId="0" fontId="38" fillId="0" borderId="2" xfId="0" applyFont="1" applyBorder="1" applyAlignment="1">
      <alignment horizontal="left" vertical="center" wrapText="1"/>
    </xf>
    <xf numFmtId="0" fontId="7" fillId="0" borderId="7" xfId="0" applyFont="1" applyBorder="1" applyAlignment="1">
      <alignment horizontal="right" vertical="center" wrapText="1"/>
    </xf>
    <xf numFmtId="0" fontId="7" fillId="0" borderId="0" xfId="0" applyFont="1" applyAlignment="1">
      <alignment horizontal="right" vertical="center" wrapText="1"/>
    </xf>
    <xf numFmtId="0" fontId="7" fillId="0" borderId="7" xfId="0" applyFont="1" applyBorder="1" applyAlignment="1">
      <alignment horizontal="right" vertical="center"/>
    </xf>
    <xf numFmtId="0" fontId="7" fillId="0" borderId="0" xfId="0" applyFont="1" applyAlignment="1">
      <alignment horizontal="right"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12" xfId="0" applyBorder="1" applyAlignment="1">
      <alignment horizontal="left" vertical="center" wrapText="1"/>
    </xf>
    <xf numFmtId="0" fontId="0" fillId="0" borderId="12" xfId="0" applyBorder="1" applyAlignment="1">
      <alignment horizontal="left" vertical="center"/>
    </xf>
    <xf numFmtId="0" fontId="0" fillId="0" borderId="3" xfId="0" applyBorder="1" applyAlignment="1">
      <alignment horizontal="left" vertical="center"/>
    </xf>
    <xf numFmtId="0" fontId="11" fillId="0" borderId="1" xfId="0" applyFont="1" applyBorder="1" applyAlignment="1">
      <alignment horizontal="left" vertical="top"/>
    </xf>
    <xf numFmtId="0" fontId="0" fillId="0" borderId="1" xfId="0" applyBorder="1" applyAlignment="1">
      <alignment horizontal="left" vertical="top"/>
    </xf>
    <xf numFmtId="0" fontId="3" fillId="0" borderId="4" xfId="0" applyFont="1" applyBorder="1" applyAlignment="1">
      <alignment horizontal="right" vertical="center" wrapText="1" indent="1"/>
    </xf>
    <xf numFmtId="0" fontId="3" fillId="0" borderId="5" xfId="0" applyFont="1" applyBorder="1" applyAlignment="1">
      <alignment horizontal="right" vertical="center" wrapText="1" indent="1"/>
    </xf>
    <xf numFmtId="0" fontId="3" fillId="0" borderId="6" xfId="0" applyFont="1" applyBorder="1" applyAlignment="1">
      <alignment horizontal="right" vertical="center" wrapText="1" indent="1"/>
    </xf>
    <xf numFmtId="0" fontId="3" fillId="0" borderId="9" xfId="0" applyFont="1" applyBorder="1" applyAlignment="1">
      <alignment horizontal="right" vertical="center" wrapText="1" indent="1"/>
    </xf>
    <xf numFmtId="0" fontId="3" fillId="0" borderId="10" xfId="0" applyFont="1" applyBorder="1" applyAlignment="1">
      <alignment horizontal="right" vertical="center" wrapText="1" indent="1"/>
    </xf>
    <xf numFmtId="0" fontId="3" fillId="0" borderId="11" xfId="0" applyFont="1" applyBorder="1" applyAlignment="1">
      <alignment horizontal="right" vertical="center" wrapText="1" indent="1"/>
    </xf>
    <xf numFmtId="0" fontId="50"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30" fillId="0" borderId="4"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29" fillId="0" borderId="1" xfId="0" applyFont="1" applyBorder="1" applyAlignment="1">
      <alignment horizontal="left" vertical="center" wrapText="1"/>
    </xf>
    <xf numFmtId="0" fontId="7" fillId="0" borderId="1" xfId="0" applyFont="1" applyBorder="1" applyAlignment="1">
      <alignment horizontal="left" vertical="center" wrapText="1"/>
    </xf>
    <xf numFmtId="0" fontId="51" fillId="0" borderId="0" xfId="0" applyFont="1" applyAlignment="1">
      <alignment vertical="center" wrapText="1"/>
    </xf>
    <xf numFmtId="0" fontId="19" fillId="0" borderId="0" xfId="0" applyFont="1" applyAlignment="1">
      <alignment vertical="center" wrapText="1"/>
    </xf>
    <xf numFmtId="0" fontId="0" fillId="0" borderId="1" xfId="0" applyFill="1" applyBorder="1" applyAlignment="1">
      <alignment wrapText="1"/>
    </xf>
    <xf numFmtId="0" fontId="0" fillId="0" borderId="1" xfId="0" applyFill="1" applyBorder="1"/>
    <xf numFmtId="0" fontId="19" fillId="0" borderId="0" xfId="0" applyFont="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469900</xdr:colOff>
      <xdr:row>9</xdr:row>
      <xdr:rowOff>603032</xdr:rowOff>
    </xdr:from>
    <xdr:to>
      <xdr:col>8</xdr:col>
      <xdr:colOff>490116</xdr:colOff>
      <xdr:row>11</xdr:row>
      <xdr:rowOff>1181100</xdr:rowOff>
    </xdr:to>
    <xdr:pic>
      <xdr:nvPicPr>
        <xdr:cNvPr id="2" name="Imagen 1">
          <a:extLst>
            <a:ext uri="{FF2B5EF4-FFF2-40B4-BE49-F238E27FC236}">
              <a16:creationId xmlns:a16="http://schemas.microsoft.com/office/drawing/2014/main" id="{AD71B2E2-334A-F6FD-97C2-5F3019C7FC29}"/>
            </a:ext>
          </a:extLst>
        </xdr:cNvPr>
        <xdr:cNvPicPr>
          <a:picLocks noChangeAspect="1"/>
        </xdr:cNvPicPr>
      </xdr:nvPicPr>
      <xdr:blipFill rotWithShape="1">
        <a:blip xmlns:r="http://schemas.openxmlformats.org/officeDocument/2006/relationships" r:embed="rId1"/>
        <a:srcRect l="26170"/>
        <a:stretch/>
      </xdr:blipFill>
      <xdr:spPr>
        <a:xfrm>
          <a:off x="469900" y="3181132"/>
          <a:ext cx="9037216" cy="2660868"/>
        </a:xfrm>
        <a:prstGeom prst="rect">
          <a:avLst/>
        </a:prstGeom>
      </xdr:spPr>
    </xdr:pic>
    <xdr:clientData/>
  </xdr:twoCellAnchor>
  <xdr:twoCellAnchor>
    <xdr:from>
      <xdr:col>1</xdr:col>
      <xdr:colOff>533400</xdr:colOff>
      <xdr:row>8</xdr:row>
      <xdr:rowOff>584200</xdr:rowOff>
    </xdr:from>
    <xdr:to>
      <xdr:col>2</xdr:col>
      <xdr:colOff>1803400</xdr:colOff>
      <xdr:row>9</xdr:row>
      <xdr:rowOff>368300</xdr:rowOff>
    </xdr:to>
    <xdr:cxnSp macro="">
      <xdr:nvCxnSpPr>
        <xdr:cNvPr id="8" name="Conector angular 7">
          <a:extLst>
            <a:ext uri="{FF2B5EF4-FFF2-40B4-BE49-F238E27FC236}">
              <a16:creationId xmlns:a16="http://schemas.microsoft.com/office/drawing/2014/main" id="{F86A738A-66BF-5F9C-BCD2-ABD68DC3CFCC}"/>
            </a:ext>
          </a:extLst>
        </xdr:cNvPr>
        <xdr:cNvCxnSpPr/>
      </xdr:nvCxnSpPr>
      <xdr:spPr>
        <a:xfrm rot="10800000" flipV="1">
          <a:off x="1371600" y="2857500"/>
          <a:ext cx="2247900" cy="736600"/>
        </a:xfrm>
        <a:prstGeom prst="bentConnector3">
          <a:avLst>
            <a:gd name="adj1" fmla="val 99718"/>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965200</xdr:colOff>
      <xdr:row>12</xdr:row>
      <xdr:rowOff>165100</xdr:rowOff>
    </xdr:from>
    <xdr:to>
      <xdr:col>4</xdr:col>
      <xdr:colOff>762000</xdr:colOff>
      <xdr:row>12</xdr:row>
      <xdr:rowOff>685800</xdr:rowOff>
    </xdr:to>
    <xdr:cxnSp macro="">
      <xdr:nvCxnSpPr>
        <xdr:cNvPr id="15" name="Conector angular 14">
          <a:extLst>
            <a:ext uri="{FF2B5EF4-FFF2-40B4-BE49-F238E27FC236}">
              <a16:creationId xmlns:a16="http://schemas.microsoft.com/office/drawing/2014/main" id="{C134D72C-D484-9949-9F1F-3C052124B454}"/>
            </a:ext>
          </a:extLst>
        </xdr:cNvPr>
        <xdr:cNvCxnSpPr/>
      </xdr:nvCxnSpPr>
      <xdr:spPr>
        <a:xfrm rot="10800000">
          <a:off x="2781300" y="6604000"/>
          <a:ext cx="2654300" cy="520700"/>
        </a:xfrm>
        <a:prstGeom prst="bentConnector3">
          <a:avLst>
            <a:gd name="adj1" fmla="val 9976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368300</xdr:colOff>
      <xdr:row>9</xdr:row>
      <xdr:rowOff>342900</xdr:rowOff>
    </xdr:from>
    <xdr:to>
      <xdr:col>9</xdr:col>
      <xdr:colOff>635000</xdr:colOff>
      <xdr:row>9</xdr:row>
      <xdr:rowOff>508000</xdr:rowOff>
    </xdr:to>
    <xdr:cxnSp macro="">
      <xdr:nvCxnSpPr>
        <xdr:cNvPr id="20" name="Conector angular 19">
          <a:extLst>
            <a:ext uri="{FF2B5EF4-FFF2-40B4-BE49-F238E27FC236}">
              <a16:creationId xmlns:a16="http://schemas.microsoft.com/office/drawing/2014/main" id="{398DC300-CA96-444B-972F-F79ABC1658DC}"/>
            </a:ext>
          </a:extLst>
        </xdr:cNvPr>
        <xdr:cNvCxnSpPr/>
      </xdr:nvCxnSpPr>
      <xdr:spPr>
        <a:xfrm rot="10800000" flipV="1">
          <a:off x="5854700" y="3568700"/>
          <a:ext cx="4610100" cy="165100"/>
        </a:xfrm>
        <a:prstGeom prst="bentConnector3">
          <a:avLst>
            <a:gd name="adj1" fmla="val 99862"/>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571500</xdr:colOff>
      <xdr:row>9</xdr:row>
      <xdr:rowOff>1079500</xdr:rowOff>
    </xdr:from>
    <xdr:to>
      <xdr:col>10</xdr:col>
      <xdr:colOff>190500</xdr:colOff>
      <xdr:row>10</xdr:row>
      <xdr:rowOff>698500</xdr:rowOff>
    </xdr:to>
    <xdr:cxnSp macro="">
      <xdr:nvCxnSpPr>
        <xdr:cNvPr id="29" name="Conector angular 28">
          <a:extLst>
            <a:ext uri="{FF2B5EF4-FFF2-40B4-BE49-F238E27FC236}">
              <a16:creationId xmlns:a16="http://schemas.microsoft.com/office/drawing/2014/main" id="{6FE1ECF2-9887-774F-B217-1D3B3C042F1A}"/>
            </a:ext>
          </a:extLst>
        </xdr:cNvPr>
        <xdr:cNvCxnSpPr/>
      </xdr:nvCxnSpPr>
      <xdr:spPr>
        <a:xfrm rot="10800000">
          <a:off x="9588500" y="4305300"/>
          <a:ext cx="1117600" cy="774700"/>
        </a:xfrm>
        <a:prstGeom prst="bentConnector3">
          <a:avLst>
            <a:gd name="adj1" fmla="val -1136"/>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0</xdr:col>
      <xdr:colOff>596900</xdr:colOff>
      <xdr:row>12</xdr:row>
      <xdr:rowOff>1447800</xdr:rowOff>
    </xdr:from>
    <xdr:to>
      <xdr:col>5</xdr:col>
      <xdr:colOff>838200</xdr:colOff>
      <xdr:row>13</xdr:row>
      <xdr:rowOff>1080358</xdr:rowOff>
    </xdr:to>
    <xdr:pic>
      <xdr:nvPicPr>
        <xdr:cNvPr id="44" name="Imagen 43">
          <a:extLst>
            <a:ext uri="{FF2B5EF4-FFF2-40B4-BE49-F238E27FC236}">
              <a16:creationId xmlns:a16="http://schemas.microsoft.com/office/drawing/2014/main" id="{551D760F-A431-5943-83BE-EA1711B2B746}"/>
            </a:ext>
          </a:extLst>
        </xdr:cNvPr>
        <xdr:cNvPicPr>
          <a:picLocks noChangeAspect="1"/>
        </xdr:cNvPicPr>
      </xdr:nvPicPr>
      <xdr:blipFill>
        <a:blip xmlns:r="http://schemas.openxmlformats.org/officeDocument/2006/relationships" r:embed="rId2"/>
        <a:stretch>
          <a:fillRect/>
        </a:stretch>
      </xdr:blipFill>
      <xdr:spPr>
        <a:xfrm>
          <a:off x="596900" y="9563100"/>
          <a:ext cx="5727700" cy="1143858"/>
        </a:xfrm>
        <a:prstGeom prst="rect">
          <a:avLst/>
        </a:prstGeom>
      </xdr:spPr>
    </xdr:pic>
    <xdr:clientData/>
  </xdr:twoCellAnchor>
  <xdr:twoCellAnchor>
    <xdr:from>
      <xdr:col>5</xdr:col>
      <xdr:colOff>1003300</xdr:colOff>
      <xdr:row>13</xdr:row>
      <xdr:rowOff>330200</xdr:rowOff>
    </xdr:from>
    <xdr:to>
      <xdr:col>7</xdr:col>
      <xdr:colOff>723900</xdr:colOff>
      <xdr:row>13</xdr:row>
      <xdr:rowOff>330200</xdr:rowOff>
    </xdr:to>
    <xdr:cxnSp macro="">
      <xdr:nvCxnSpPr>
        <xdr:cNvPr id="51" name="Conector recto de flecha 50">
          <a:extLst>
            <a:ext uri="{FF2B5EF4-FFF2-40B4-BE49-F238E27FC236}">
              <a16:creationId xmlns:a16="http://schemas.microsoft.com/office/drawing/2014/main" id="{5D476BB8-CCB9-E5BC-9F1A-BB7532FA9AD8}"/>
            </a:ext>
          </a:extLst>
        </xdr:cNvPr>
        <xdr:cNvCxnSpPr/>
      </xdr:nvCxnSpPr>
      <xdr:spPr>
        <a:xfrm flipH="1">
          <a:off x="6489700" y="9956800"/>
          <a:ext cx="2413000"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craftmines.org/en/home/"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79EF8-2A76-8A43-AA8F-199DF9BF8EE7}">
  <dimension ref="A1:R66"/>
  <sheetViews>
    <sheetView showGridLines="0" zoomScale="75" workbookViewId="0">
      <selection activeCell="A7" sqref="A7:R8"/>
    </sheetView>
  </sheetViews>
  <sheetFormatPr defaultColWidth="11" defaultRowHeight="15.75"/>
  <cols>
    <col min="2" max="2" width="12.875" customWidth="1"/>
    <col min="3" max="3" width="23.875" customWidth="1"/>
    <col min="4" max="4" width="13.625" customWidth="1"/>
    <col min="5" max="5" width="10.625" customWidth="1"/>
    <col min="6" max="6" width="23.875" customWidth="1"/>
    <col min="7" max="7" width="11.5" customWidth="1"/>
    <col min="8" max="8" width="11" customWidth="1"/>
    <col min="9" max="9" width="10.625" customWidth="1"/>
    <col min="10" max="10" width="9" customWidth="1"/>
    <col min="11" max="11" width="12" customWidth="1"/>
    <col min="15" max="15" width="12.125" customWidth="1"/>
  </cols>
  <sheetData>
    <row r="1" spans="1:18" ht="15.95" customHeight="1">
      <c r="A1" s="153" t="s">
        <v>0</v>
      </c>
      <c r="B1" s="154"/>
      <c r="C1" s="92" t="s">
        <v>1</v>
      </c>
      <c r="D1" s="93"/>
      <c r="E1" s="93"/>
      <c r="F1" s="93"/>
      <c r="G1" s="93"/>
      <c r="H1" s="93"/>
      <c r="I1" s="93"/>
      <c r="J1" s="93"/>
      <c r="K1" s="93"/>
      <c r="L1" s="93"/>
      <c r="M1" s="93"/>
      <c r="N1" s="93"/>
      <c r="O1" s="93"/>
      <c r="P1" s="94"/>
      <c r="Q1" s="155" t="s">
        <v>0</v>
      </c>
      <c r="R1" s="153"/>
    </row>
    <row r="2" spans="1:18">
      <c r="A2" s="153"/>
      <c r="B2" s="154"/>
      <c r="C2" s="95"/>
      <c r="D2" s="96"/>
      <c r="E2" s="96"/>
      <c r="F2" s="96"/>
      <c r="G2" s="96"/>
      <c r="H2" s="96"/>
      <c r="I2" s="96"/>
      <c r="J2" s="96"/>
      <c r="K2" s="96"/>
      <c r="L2" s="96"/>
      <c r="M2" s="96"/>
      <c r="N2" s="96"/>
      <c r="O2" s="96"/>
      <c r="P2" s="97"/>
      <c r="Q2" s="155"/>
      <c r="R2" s="153"/>
    </row>
    <row r="3" spans="1:18">
      <c r="A3" s="153"/>
      <c r="B3" s="154"/>
      <c r="C3" s="95"/>
      <c r="D3" s="96"/>
      <c r="E3" s="96"/>
      <c r="F3" s="96"/>
      <c r="G3" s="96"/>
      <c r="H3" s="96"/>
      <c r="I3" s="96"/>
      <c r="J3" s="96"/>
      <c r="K3" s="96"/>
      <c r="L3" s="96"/>
      <c r="M3" s="96"/>
      <c r="N3" s="96"/>
      <c r="O3" s="96"/>
      <c r="P3" s="97"/>
      <c r="Q3" s="155"/>
      <c r="R3" s="153"/>
    </row>
    <row r="4" spans="1:18" ht="27.95" customHeight="1">
      <c r="A4" s="153"/>
      <c r="B4" s="154"/>
      <c r="C4" s="95"/>
      <c r="D4" s="96"/>
      <c r="E4" s="96"/>
      <c r="F4" s="96"/>
      <c r="G4" s="96"/>
      <c r="H4" s="96"/>
      <c r="I4" s="96"/>
      <c r="J4" s="96"/>
      <c r="K4" s="96"/>
      <c r="L4" s="96"/>
      <c r="M4" s="96"/>
      <c r="N4" s="96"/>
      <c r="O4" s="96"/>
      <c r="P4" s="97"/>
      <c r="Q4" s="155"/>
      <c r="R4" s="153"/>
    </row>
    <row r="5" spans="1:18" ht="30.95" customHeight="1">
      <c r="A5" s="153"/>
      <c r="B5" s="154"/>
      <c r="C5" s="95"/>
      <c r="D5" s="96"/>
      <c r="E5" s="96"/>
      <c r="F5" s="96"/>
      <c r="G5" s="96"/>
      <c r="H5" s="96"/>
      <c r="I5" s="96"/>
      <c r="J5" s="96"/>
      <c r="K5" s="96"/>
      <c r="L5" s="96"/>
      <c r="M5" s="96"/>
      <c r="N5" s="96"/>
      <c r="O5" s="96"/>
      <c r="P5" s="97"/>
      <c r="Q5" s="155"/>
      <c r="R5" s="153"/>
    </row>
    <row r="6" spans="1:18" ht="50.1" customHeight="1">
      <c r="A6" s="153"/>
      <c r="B6" s="154"/>
      <c r="C6" s="98" t="s">
        <v>2</v>
      </c>
      <c r="D6" s="99"/>
      <c r="E6" s="99"/>
      <c r="F6" s="99"/>
      <c r="G6" s="99"/>
      <c r="H6" s="99"/>
      <c r="I6" s="99"/>
      <c r="J6" s="99"/>
      <c r="K6" s="99"/>
      <c r="L6" s="99"/>
      <c r="M6" s="99"/>
      <c r="N6" s="99"/>
      <c r="O6" s="99"/>
      <c r="P6" s="100"/>
      <c r="Q6" s="155"/>
      <c r="R6" s="153"/>
    </row>
    <row r="7" spans="1:18" ht="63.95" customHeight="1">
      <c r="A7" s="101" t="s">
        <v>3</v>
      </c>
      <c r="B7" s="101"/>
      <c r="C7" s="101"/>
      <c r="D7" s="101"/>
      <c r="E7" s="101"/>
      <c r="F7" s="101"/>
      <c r="G7" s="101"/>
      <c r="H7" s="101"/>
      <c r="I7" s="101"/>
      <c r="J7" s="101"/>
      <c r="K7" s="101"/>
      <c r="L7" s="101"/>
      <c r="M7" s="101"/>
      <c r="N7" s="101"/>
      <c r="O7" s="101"/>
      <c r="P7" s="101"/>
      <c r="Q7" s="101"/>
      <c r="R7" s="101"/>
    </row>
    <row r="8" spans="1:18" ht="66.95" customHeight="1">
      <c r="A8" s="101"/>
      <c r="B8" s="101"/>
      <c r="C8" s="101"/>
      <c r="D8" s="101"/>
      <c r="E8" s="101"/>
      <c r="F8" s="101"/>
      <c r="G8" s="101"/>
      <c r="H8" s="101"/>
      <c r="I8" s="101"/>
      <c r="J8" s="101"/>
      <c r="K8" s="101"/>
      <c r="L8" s="101"/>
      <c r="M8" s="101"/>
      <c r="N8" s="101"/>
      <c r="O8" s="101"/>
      <c r="P8" s="101"/>
      <c r="Q8" s="101"/>
      <c r="R8" s="101"/>
    </row>
    <row r="9" spans="1:18" ht="75" customHeight="1">
      <c r="A9" s="77"/>
      <c r="B9" s="78"/>
      <c r="C9" s="78"/>
      <c r="D9" s="102" t="s">
        <v>4</v>
      </c>
      <c r="E9" s="102"/>
      <c r="F9" s="102"/>
      <c r="G9" s="102"/>
      <c r="H9" s="102"/>
      <c r="I9" s="102"/>
      <c r="J9" s="102"/>
      <c r="K9" s="102"/>
      <c r="L9" s="102"/>
      <c r="M9" s="102"/>
      <c r="N9" s="102"/>
      <c r="O9" s="102"/>
      <c r="P9" s="102"/>
      <c r="Q9" s="102"/>
      <c r="R9" s="103"/>
    </row>
    <row r="10" spans="1:18" ht="90.95" customHeight="1">
      <c r="A10" s="79"/>
      <c r="B10" s="75"/>
      <c r="C10" s="75"/>
      <c r="D10" s="75"/>
      <c r="E10" s="75"/>
      <c r="F10" s="75"/>
      <c r="G10" s="75"/>
      <c r="H10" s="75"/>
      <c r="I10" s="75"/>
      <c r="J10" s="75"/>
      <c r="K10" s="106" t="s">
        <v>5</v>
      </c>
      <c r="L10" s="106"/>
      <c r="M10" s="106"/>
      <c r="N10" s="106"/>
      <c r="O10" s="106"/>
      <c r="P10" s="106"/>
      <c r="Q10" s="106"/>
      <c r="R10" s="107"/>
    </row>
    <row r="11" spans="1:18" ht="72.95" customHeight="1">
      <c r="A11" s="79"/>
      <c r="B11" s="75"/>
      <c r="C11" s="75"/>
      <c r="D11" s="75"/>
      <c r="E11" s="75"/>
      <c r="F11" s="75"/>
      <c r="G11" s="75"/>
      <c r="H11" s="75"/>
      <c r="I11" s="75"/>
      <c r="J11" s="75"/>
      <c r="K11" s="104" t="s">
        <v>6</v>
      </c>
      <c r="L11" s="104"/>
      <c r="M11" s="104"/>
      <c r="N11" s="104"/>
      <c r="O11" s="104"/>
      <c r="P11" s="104"/>
      <c r="Q11" s="104"/>
      <c r="R11" s="105"/>
    </row>
    <row r="12" spans="1:18" ht="111.95" customHeight="1">
      <c r="A12" s="79"/>
      <c r="B12" s="75"/>
      <c r="C12" s="75"/>
      <c r="D12" s="75"/>
      <c r="E12" s="75"/>
      <c r="F12" s="75"/>
      <c r="G12" s="75"/>
      <c r="H12" s="75"/>
      <c r="I12" s="75"/>
      <c r="J12" s="75"/>
      <c r="K12" s="104"/>
      <c r="L12" s="104"/>
      <c r="M12" s="104"/>
      <c r="N12" s="104"/>
      <c r="O12" s="104"/>
      <c r="P12" s="104"/>
      <c r="Q12" s="104"/>
      <c r="R12" s="105"/>
    </row>
    <row r="13" spans="1:18" ht="119.1" customHeight="1">
      <c r="A13" s="79"/>
      <c r="B13" s="75"/>
      <c r="C13" s="75"/>
      <c r="D13" s="75"/>
      <c r="E13" s="75"/>
      <c r="F13" s="104" t="s">
        <v>7</v>
      </c>
      <c r="G13" s="104"/>
      <c r="H13" s="104"/>
      <c r="I13" s="104"/>
      <c r="J13" s="104"/>
      <c r="K13" s="104"/>
      <c r="L13" s="104"/>
      <c r="M13" s="104"/>
      <c r="N13" s="104"/>
      <c r="O13" s="104"/>
      <c r="P13" s="104"/>
      <c r="Q13" s="104"/>
      <c r="R13" s="105"/>
    </row>
    <row r="14" spans="1:18" ht="119.1" customHeight="1">
      <c r="A14" s="79"/>
      <c r="B14" s="75"/>
      <c r="C14" s="75"/>
      <c r="D14" s="75"/>
      <c r="E14" s="75"/>
      <c r="F14" s="76"/>
      <c r="G14" s="76"/>
      <c r="H14" s="76"/>
      <c r="I14" s="90" t="s">
        <v>8</v>
      </c>
      <c r="J14" s="90"/>
      <c r="K14" s="90"/>
      <c r="L14" s="90"/>
      <c r="M14" s="90"/>
      <c r="N14" s="90"/>
      <c r="O14" s="90"/>
      <c r="P14" s="90"/>
      <c r="Q14" s="90"/>
      <c r="R14" s="91"/>
    </row>
    <row r="15" spans="1:18">
      <c r="A15" s="156" t="s">
        <v>9</v>
      </c>
      <c r="B15" s="156"/>
      <c r="C15" s="156"/>
      <c r="D15" s="156"/>
      <c r="E15" s="152" t="s">
        <v>10</v>
      </c>
      <c r="F15" s="152"/>
      <c r="G15" s="152"/>
      <c r="H15" s="152"/>
      <c r="I15" s="152"/>
      <c r="J15" s="152"/>
      <c r="K15" s="152"/>
      <c r="L15" s="152"/>
      <c r="M15" s="152"/>
      <c r="N15" s="152"/>
      <c r="O15" s="152"/>
      <c r="P15" s="152"/>
      <c r="Q15" s="152"/>
      <c r="R15" s="152"/>
    </row>
    <row r="16" spans="1:18" ht="15.95" customHeight="1">
      <c r="A16" s="156"/>
      <c r="B16" s="156"/>
      <c r="C16" s="156"/>
      <c r="D16" s="156"/>
      <c r="E16" s="152"/>
      <c r="F16" s="152"/>
      <c r="G16" s="152"/>
      <c r="H16" s="152"/>
      <c r="I16" s="152"/>
      <c r="J16" s="152"/>
      <c r="K16" s="152"/>
      <c r="L16" s="152"/>
      <c r="M16" s="152"/>
      <c r="N16" s="152"/>
      <c r="O16" s="152"/>
      <c r="P16" s="152"/>
      <c r="Q16" s="152"/>
      <c r="R16" s="152"/>
    </row>
    <row r="17" spans="1:18" ht="15.95" customHeight="1">
      <c r="A17" s="156"/>
      <c r="B17" s="156"/>
      <c r="C17" s="156"/>
      <c r="D17" s="156"/>
      <c r="E17" s="152"/>
      <c r="F17" s="152"/>
      <c r="G17" s="152"/>
      <c r="H17" s="152"/>
      <c r="I17" s="152"/>
      <c r="J17" s="152"/>
      <c r="K17" s="152"/>
      <c r="L17" s="152"/>
      <c r="M17" s="152"/>
      <c r="N17" s="152"/>
      <c r="O17" s="152"/>
      <c r="P17" s="152"/>
      <c r="Q17" s="152"/>
      <c r="R17" s="152"/>
    </row>
    <row r="18" spans="1:18" ht="15.95" customHeight="1">
      <c r="A18" s="156"/>
      <c r="B18" s="156"/>
      <c r="C18" s="156"/>
      <c r="D18" s="156"/>
      <c r="E18" s="152"/>
      <c r="F18" s="152"/>
      <c r="G18" s="152"/>
      <c r="H18" s="152"/>
      <c r="I18" s="152"/>
      <c r="J18" s="152"/>
      <c r="K18" s="152"/>
      <c r="L18" s="152"/>
      <c r="M18" s="152"/>
      <c r="N18" s="152"/>
      <c r="O18" s="152"/>
      <c r="P18" s="152"/>
      <c r="Q18" s="152"/>
      <c r="R18" s="152"/>
    </row>
    <row r="19" spans="1:18" ht="15.95" customHeight="1">
      <c r="A19" s="156"/>
      <c r="B19" s="156"/>
      <c r="C19" s="156"/>
      <c r="D19" s="156"/>
      <c r="E19" s="152"/>
      <c r="F19" s="152"/>
      <c r="G19" s="152"/>
      <c r="H19" s="152"/>
      <c r="I19" s="152"/>
      <c r="J19" s="152"/>
      <c r="K19" s="152"/>
      <c r="L19" s="152"/>
      <c r="M19" s="152"/>
      <c r="N19" s="152"/>
      <c r="O19" s="152"/>
      <c r="P19" s="152"/>
      <c r="Q19" s="152"/>
      <c r="R19" s="152"/>
    </row>
    <row r="20" spans="1:18" ht="42" customHeight="1">
      <c r="A20" s="159" t="s">
        <v>11</v>
      </c>
      <c r="B20" s="159"/>
      <c r="C20" s="157" t="s">
        <v>12</v>
      </c>
      <c r="D20" s="157"/>
      <c r="E20" s="170" t="s">
        <v>13</v>
      </c>
      <c r="F20" s="170"/>
      <c r="G20" s="170"/>
      <c r="H20" s="170"/>
      <c r="I20" s="170"/>
      <c r="J20" s="170"/>
      <c r="K20" s="170"/>
      <c r="L20" s="170"/>
      <c r="M20" s="170"/>
      <c r="N20" s="170"/>
      <c r="O20" s="170"/>
      <c r="P20" s="170"/>
      <c r="Q20" s="170"/>
      <c r="R20" s="170"/>
    </row>
    <row r="21" spans="1:18" ht="29.1" customHeight="1">
      <c r="A21" s="159"/>
      <c r="B21" s="159"/>
      <c r="C21" s="158" t="s">
        <v>14</v>
      </c>
      <c r="D21" s="158"/>
      <c r="E21" s="170" t="s">
        <v>15</v>
      </c>
      <c r="F21" s="170"/>
      <c r="G21" s="170"/>
      <c r="H21" s="170"/>
      <c r="I21" s="170"/>
      <c r="J21" s="170"/>
      <c r="K21" s="170"/>
      <c r="L21" s="170"/>
      <c r="M21" s="170"/>
      <c r="N21" s="170"/>
      <c r="O21" s="170"/>
      <c r="P21" s="170"/>
      <c r="Q21" s="170"/>
      <c r="R21" s="170"/>
    </row>
    <row r="22" spans="1:18">
      <c r="A22" s="159"/>
      <c r="B22" s="159"/>
      <c r="C22" s="158"/>
      <c r="D22" s="158"/>
      <c r="E22" s="170"/>
      <c r="F22" s="170"/>
      <c r="G22" s="170"/>
      <c r="H22" s="170"/>
      <c r="I22" s="170"/>
      <c r="J22" s="170"/>
      <c r="K22" s="170"/>
      <c r="L22" s="170"/>
      <c r="M22" s="170"/>
      <c r="N22" s="170"/>
      <c r="O22" s="170"/>
      <c r="P22" s="170"/>
      <c r="Q22" s="170"/>
      <c r="R22" s="170"/>
    </row>
    <row r="23" spans="1:18" ht="39.950000000000003" customHeight="1">
      <c r="A23" s="159"/>
      <c r="B23" s="159"/>
      <c r="C23" s="138" t="s">
        <v>16</v>
      </c>
      <c r="D23" s="138"/>
      <c r="E23" s="170" t="s">
        <v>17</v>
      </c>
      <c r="F23" s="170"/>
      <c r="G23" s="170"/>
      <c r="H23" s="170"/>
      <c r="I23" s="170"/>
      <c r="J23" s="170"/>
      <c r="K23" s="170"/>
      <c r="L23" s="170"/>
      <c r="M23" s="170"/>
      <c r="N23" s="170"/>
      <c r="O23" s="170"/>
      <c r="P23" s="170"/>
      <c r="Q23" s="170"/>
      <c r="R23" s="170"/>
    </row>
    <row r="24" spans="1:18" ht="20.100000000000001" customHeight="1">
      <c r="A24" s="71"/>
      <c r="B24" s="72"/>
      <c r="C24" s="2"/>
      <c r="D24" s="2"/>
      <c r="R24" s="65"/>
    </row>
    <row r="25" spans="1:18" ht="15.95" customHeight="1">
      <c r="A25" s="108" t="s">
        <v>18</v>
      </c>
      <c r="B25" s="109"/>
      <c r="C25" s="109"/>
      <c r="D25" s="110"/>
      <c r="E25" s="152" t="s">
        <v>19</v>
      </c>
      <c r="F25" s="152"/>
      <c r="G25" s="152"/>
      <c r="H25" s="152"/>
      <c r="I25" s="152"/>
      <c r="J25" s="152"/>
      <c r="K25" s="152"/>
      <c r="L25" s="152"/>
      <c r="M25" s="152"/>
      <c r="N25" s="152"/>
      <c r="O25" s="152"/>
      <c r="P25" s="152"/>
      <c r="Q25" s="152"/>
      <c r="R25" s="152"/>
    </row>
    <row r="26" spans="1:18" ht="15.95" customHeight="1">
      <c r="A26" s="111"/>
      <c r="B26" s="112"/>
      <c r="C26" s="112"/>
      <c r="D26" s="113"/>
      <c r="E26" s="152"/>
      <c r="F26" s="152"/>
      <c r="G26" s="152"/>
      <c r="H26" s="152"/>
      <c r="I26" s="152"/>
      <c r="J26" s="152"/>
      <c r="K26" s="152"/>
      <c r="L26" s="152"/>
      <c r="M26" s="152"/>
      <c r="N26" s="152"/>
      <c r="O26" s="152"/>
      <c r="P26" s="152"/>
      <c r="Q26" s="152"/>
      <c r="R26" s="152"/>
    </row>
    <row r="27" spans="1:18" ht="15.95" customHeight="1">
      <c r="A27" s="111"/>
      <c r="B27" s="112"/>
      <c r="C27" s="112"/>
      <c r="D27" s="113"/>
      <c r="E27" s="152"/>
      <c r="F27" s="152"/>
      <c r="G27" s="152"/>
      <c r="H27" s="152"/>
      <c r="I27" s="152"/>
      <c r="J27" s="152"/>
      <c r="K27" s="152"/>
      <c r="L27" s="152"/>
      <c r="M27" s="152"/>
      <c r="N27" s="152"/>
      <c r="O27" s="152"/>
      <c r="P27" s="152"/>
      <c r="Q27" s="152"/>
      <c r="R27" s="152"/>
    </row>
    <row r="28" spans="1:18" ht="15.95" customHeight="1">
      <c r="A28" s="111"/>
      <c r="B28" s="112"/>
      <c r="C28" s="112"/>
      <c r="D28" s="113"/>
      <c r="E28" s="152"/>
      <c r="F28" s="152"/>
      <c r="G28" s="152"/>
      <c r="H28" s="152"/>
      <c r="I28" s="152"/>
      <c r="J28" s="152"/>
      <c r="K28" s="152"/>
      <c r="L28" s="152"/>
      <c r="M28" s="152"/>
      <c r="N28" s="152"/>
      <c r="O28" s="152"/>
      <c r="P28" s="152"/>
      <c r="Q28" s="152"/>
      <c r="R28" s="152"/>
    </row>
    <row r="29" spans="1:18" ht="15.95" customHeight="1">
      <c r="A29" s="114"/>
      <c r="B29" s="115"/>
      <c r="C29" s="115"/>
      <c r="D29" s="116"/>
      <c r="E29" s="152"/>
      <c r="F29" s="152"/>
      <c r="G29" s="152"/>
      <c r="H29" s="152"/>
      <c r="I29" s="152"/>
      <c r="J29" s="152"/>
      <c r="K29" s="152"/>
      <c r="L29" s="152"/>
      <c r="M29" s="152"/>
      <c r="N29" s="152"/>
      <c r="O29" s="152"/>
      <c r="P29" s="152"/>
      <c r="Q29" s="152"/>
      <c r="R29" s="152"/>
    </row>
    <row r="30" spans="1:18" ht="27.95" customHeight="1">
      <c r="A30" s="117" t="s">
        <v>20</v>
      </c>
      <c r="B30" s="131"/>
      <c r="C30" s="123" t="s">
        <v>21</v>
      </c>
      <c r="D30" s="145"/>
      <c r="E30" s="171" t="s">
        <v>22</v>
      </c>
      <c r="F30" s="171"/>
      <c r="G30" s="171"/>
      <c r="H30" s="171"/>
      <c r="I30" s="171"/>
      <c r="J30" s="171"/>
      <c r="K30" s="171"/>
      <c r="L30" s="171"/>
      <c r="M30" s="171"/>
      <c r="N30" s="171"/>
      <c r="O30" s="171"/>
      <c r="P30" s="171"/>
      <c r="Q30" s="171"/>
      <c r="R30" s="171"/>
    </row>
    <row r="31" spans="1:18" ht="15.95" customHeight="1">
      <c r="A31" s="132"/>
      <c r="B31" s="133"/>
      <c r="C31" s="146" t="s">
        <v>23</v>
      </c>
      <c r="D31" s="147"/>
      <c r="E31" s="170" t="s">
        <v>13</v>
      </c>
      <c r="F31" s="170"/>
      <c r="G31" s="170"/>
      <c r="H31" s="170"/>
      <c r="I31" s="170"/>
      <c r="J31" s="170"/>
      <c r="K31" s="170"/>
      <c r="L31" s="170"/>
      <c r="M31" s="170"/>
      <c r="N31" s="170"/>
      <c r="O31" s="170"/>
      <c r="P31" s="170"/>
      <c r="Q31" s="170"/>
      <c r="R31" s="170"/>
    </row>
    <row r="32" spans="1:18" ht="20.100000000000001" customHeight="1">
      <c r="A32" s="132"/>
      <c r="B32" s="133"/>
      <c r="C32" s="148"/>
      <c r="D32" s="149"/>
      <c r="E32" s="170"/>
      <c r="F32" s="170"/>
      <c r="G32" s="170"/>
      <c r="H32" s="170"/>
      <c r="I32" s="170"/>
      <c r="J32" s="170"/>
      <c r="K32" s="170"/>
      <c r="L32" s="170"/>
      <c r="M32" s="170"/>
      <c r="N32" s="170"/>
      <c r="O32" s="170"/>
      <c r="P32" s="170"/>
      <c r="Q32" s="170"/>
      <c r="R32" s="170"/>
    </row>
    <row r="33" spans="1:18" ht="15.95" customHeight="1">
      <c r="A33" s="134"/>
      <c r="B33" s="135"/>
      <c r="C33" s="150" t="s">
        <v>24</v>
      </c>
      <c r="D33" s="151"/>
      <c r="E33" s="171" t="s">
        <v>25</v>
      </c>
      <c r="F33" s="171"/>
      <c r="G33" s="171"/>
      <c r="H33" s="171"/>
      <c r="I33" s="171"/>
      <c r="J33" s="171"/>
      <c r="K33" s="171"/>
      <c r="L33" s="171"/>
      <c r="M33" s="171"/>
      <c r="N33" s="171"/>
      <c r="O33" s="171"/>
      <c r="P33" s="171"/>
      <c r="Q33" s="171"/>
      <c r="R33" s="171"/>
    </row>
    <row r="34" spans="1:18" ht="18" customHeight="1">
      <c r="A34" s="71"/>
      <c r="B34" s="72"/>
      <c r="C34" s="73"/>
      <c r="D34" s="73"/>
      <c r="E34" s="7"/>
      <c r="F34" s="7"/>
      <c r="G34" s="7"/>
      <c r="H34" s="7"/>
      <c r="I34" s="7"/>
      <c r="J34" s="7"/>
      <c r="K34" s="7"/>
      <c r="L34" s="7"/>
      <c r="M34" s="7"/>
      <c r="N34" s="7"/>
      <c r="O34" s="7"/>
      <c r="P34" s="7"/>
      <c r="Q34" s="7"/>
      <c r="R34" s="74"/>
    </row>
    <row r="35" spans="1:18" ht="17.100000000000001" customHeight="1">
      <c r="A35" s="108" t="s">
        <v>26</v>
      </c>
      <c r="B35" s="109"/>
      <c r="C35" s="109"/>
      <c r="D35" s="110"/>
      <c r="E35" s="152" t="s">
        <v>27</v>
      </c>
      <c r="F35" s="152"/>
      <c r="G35" s="152"/>
      <c r="H35" s="152"/>
      <c r="I35" s="152"/>
      <c r="J35" s="152"/>
      <c r="K35" s="152"/>
      <c r="L35" s="152"/>
      <c r="M35" s="152"/>
      <c r="N35" s="152"/>
      <c r="O35" s="152"/>
      <c r="P35" s="152"/>
      <c r="Q35" s="152"/>
      <c r="R35" s="152"/>
    </row>
    <row r="36" spans="1:18">
      <c r="A36" s="111"/>
      <c r="B36" s="112"/>
      <c r="C36" s="112"/>
      <c r="D36" s="113"/>
      <c r="E36" s="152"/>
      <c r="F36" s="152"/>
      <c r="G36" s="152"/>
      <c r="H36" s="152"/>
      <c r="I36" s="152"/>
      <c r="J36" s="152"/>
      <c r="K36" s="152"/>
      <c r="L36" s="152"/>
      <c r="M36" s="152"/>
      <c r="N36" s="152"/>
      <c r="O36" s="152"/>
      <c r="P36" s="152"/>
      <c r="Q36" s="152"/>
      <c r="R36" s="152"/>
    </row>
    <row r="37" spans="1:18">
      <c r="A37" s="111"/>
      <c r="B37" s="112"/>
      <c r="C37" s="112"/>
      <c r="D37" s="113"/>
      <c r="E37" s="152"/>
      <c r="F37" s="152"/>
      <c r="G37" s="152"/>
      <c r="H37" s="152"/>
      <c r="I37" s="152"/>
      <c r="J37" s="152"/>
      <c r="K37" s="152"/>
      <c r="L37" s="152"/>
      <c r="M37" s="152"/>
      <c r="N37" s="152"/>
      <c r="O37" s="152"/>
      <c r="P37" s="152"/>
      <c r="Q37" s="152"/>
      <c r="R37" s="152"/>
    </row>
    <row r="38" spans="1:18">
      <c r="A38" s="111"/>
      <c r="B38" s="112"/>
      <c r="C38" s="112"/>
      <c r="D38" s="113"/>
      <c r="E38" s="152"/>
      <c r="F38" s="152"/>
      <c r="G38" s="152"/>
      <c r="H38" s="152"/>
      <c r="I38" s="152"/>
      <c r="J38" s="152"/>
      <c r="K38" s="152"/>
      <c r="L38" s="152"/>
      <c r="M38" s="152"/>
      <c r="N38" s="152"/>
      <c r="O38" s="152"/>
      <c r="P38" s="152"/>
      <c r="Q38" s="152"/>
      <c r="R38" s="152"/>
    </row>
    <row r="39" spans="1:18">
      <c r="A39" s="114"/>
      <c r="B39" s="115"/>
      <c r="C39" s="115"/>
      <c r="D39" s="116"/>
      <c r="E39" s="152"/>
      <c r="F39" s="152"/>
      <c r="G39" s="152"/>
      <c r="H39" s="152"/>
      <c r="I39" s="152"/>
      <c r="J39" s="152"/>
      <c r="K39" s="152"/>
      <c r="L39" s="152"/>
      <c r="M39" s="152"/>
      <c r="N39" s="152"/>
      <c r="O39" s="152"/>
      <c r="P39" s="152"/>
      <c r="Q39" s="152"/>
      <c r="R39" s="152"/>
    </row>
    <row r="40" spans="1:18">
      <c r="A40" s="117" t="s">
        <v>28</v>
      </c>
      <c r="B40" s="131"/>
      <c r="C40" s="160" t="s">
        <v>29</v>
      </c>
      <c r="D40" s="161"/>
      <c r="E40" s="171" t="s">
        <v>30</v>
      </c>
      <c r="F40" s="171"/>
      <c r="G40" s="171"/>
      <c r="H40" s="171"/>
      <c r="I40" s="171"/>
      <c r="J40" s="171"/>
      <c r="K40" s="171"/>
      <c r="L40" s="171"/>
      <c r="M40" s="171"/>
      <c r="N40" s="171"/>
      <c r="O40" s="171"/>
      <c r="P40" s="171"/>
      <c r="Q40" s="171"/>
      <c r="R40" s="171"/>
    </row>
    <row r="41" spans="1:18">
      <c r="A41" s="132"/>
      <c r="B41" s="133"/>
      <c r="C41" s="162"/>
      <c r="D41" s="163"/>
      <c r="E41" s="171"/>
      <c r="F41" s="171"/>
      <c r="G41" s="171"/>
      <c r="H41" s="171"/>
      <c r="I41" s="171"/>
      <c r="J41" s="171"/>
      <c r="K41" s="171"/>
      <c r="L41" s="171"/>
      <c r="M41" s="171"/>
      <c r="N41" s="171"/>
      <c r="O41" s="171"/>
      <c r="P41" s="171"/>
      <c r="Q41" s="171"/>
      <c r="R41" s="171"/>
    </row>
    <row r="42" spans="1:18">
      <c r="A42" s="132"/>
      <c r="B42" s="133"/>
      <c r="C42" s="125" t="s">
        <v>31</v>
      </c>
      <c r="D42" s="126"/>
      <c r="E42" s="171" t="s">
        <v>32</v>
      </c>
      <c r="F42" s="171"/>
      <c r="G42" s="171"/>
      <c r="H42" s="171"/>
      <c r="I42" s="171"/>
      <c r="J42" s="171"/>
      <c r="K42" s="171"/>
      <c r="L42" s="171"/>
      <c r="M42" s="171"/>
      <c r="N42" s="171"/>
      <c r="O42" s="171"/>
      <c r="P42" s="171"/>
      <c r="Q42" s="171"/>
      <c r="R42" s="171"/>
    </row>
    <row r="43" spans="1:18">
      <c r="A43" s="134"/>
      <c r="B43" s="135"/>
      <c r="C43" s="127"/>
      <c r="D43" s="128"/>
      <c r="E43" s="171"/>
      <c r="F43" s="171"/>
      <c r="G43" s="171"/>
      <c r="H43" s="171"/>
      <c r="I43" s="171"/>
      <c r="J43" s="171"/>
      <c r="K43" s="171"/>
      <c r="L43" s="171"/>
      <c r="M43" s="171"/>
      <c r="N43" s="171"/>
      <c r="O43" s="171"/>
      <c r="P43" s="171"/>
      <c r="Q43" s="171"/>
      <c r="R43" s="171"/>
    </row>
    <row r="44" spans="1:18" ht="21" customHeight="1">
      <c r="A44" s="71"/>
      <c r="B44" s="72"/>
      <c r="C44" s="2"/>
      <c r="D44" s="69"/>
      <c r="R44" s="65"/>
    </row>
    <row r="45" spans="1:18">
      <c r="A45" s="108" t="s">
        <v>33</v>
      </c>
      <c r="B45" s="109"/>
      <c r="C45" s="109"/>
      <c r="D45" s="110"/>
      <c r="E45" s="152" t="s">
        <v>34</v>
      </c>
      <c r="F45" s="152"/>
      <c r="G45" s="152"/>
      <c r="H45" s="152"/>
      <c r="I45" s="152"/>
      <c r="J45" s="152"/>
      <c r="K45" s="152"/>
      <c r="L45" s="152"/>
      <c r="M45" s="152"/>
      <c r="N45" s="152"/>
      <c r="O45" s="152"/>
      <c r="P45" s="152"/>
      <c r="Q45" s="152"/>
      <c r="R45" s="152"/>
    </row>
    <row r="46" spans="1:18">
      <c r="A46" s="111"/>
      <c r="B46" s="112"/>
      <c r="C46" s="112"/>
      <c r="D46" s="113"/>
      <c r="E46" s="152"/>
      <c r="F46" s="152"/>
      <c r="G46" s="152"/>
      <c r="H46" s="152"/>
      <c r="I46" s="152"/>
      <c r="J46" s="152"/>
      <c r="K46" s="152"/>
      <c r="L46" s="152"/>
      <c r="M46" s="152"/>
      <c r="N46" s="152"/>
      <c r="O46" s="152"/>
      <c r="P46" s="152"/>
      <c r="Q46" s="152"/>
      <c r="R46" s="152"/>
    </row>
    <row r="47" spans="1:18">
      <c r="A47" s="111"/>
      <c r="B47" s="112"/>
      <c r="C47" s="112"/>
      <c r="D47" s="113"/>
      <c r="E47" s="152"/>
      <c r="F47" s="152"/>
      <c r="G47" s="152"/>
      <c r="H47" s="152"/>
      <c r="I47" s="152"/>
      <c r="J47" s="152"/>
      <c r="K47" s="152"/>
      <c r="L47" s="152"/>
      <c r="M47" s="152"/>
      <c r="N47" s="152"/>
      <c r="O47" s="152"/>
      <c r="P47" s="152"/>
      <c r="Q47" s="152"/>
      <c r="R47" s="152"/>
    </row>
    <row r="48" spans="1:18" ht="15.95" customHeight="1">
      <c r="A48" s="111"/>
      <c r="B48" s="112"/>
      <c r="C48" s="112"/>
      <c r="D48" s="113"/>
      <c r="E48" s="152"/>
      <c r="F48" s="152"/>
      <c r="G48" s="152"/>
      <c r="H48" s="152"/>
      <c r="I48" s="152"/>
      <c r="J48" s="152"/>
      <c r="K48" s="152"/>
      <c r="L48" s="152"/>
      <c r="M48" s="152"/>
      <c r="N48" s="152"/>
      <c r="O48" s="152"/>
      <c r="P48" s="152"/>
      <c r="Q48" s="152"/>
      <c r="R48" s="152"/>
    </row>
    <row r="49" spans="1:18" ht="15.95" customHeight="1">
      <c r="A49" s="114"/>
      <c r="B49" s="115"/>
      <c r="C49" s="115"/>
      <c r="D49" s="116"/>
      <c r="E49" s="152"/>
      <c r="F49" s="152"/>
      <c r="G49" s="152"/>
      <c r="H49" s="152"/>
      <c r="I49" s="152"/>
      <c r="J49" s="152"/>
      <c r="K49" s="152"/>
      <c r="L49" s="152"/>
      <c r="M49" s="152"/>
      <c r="N49" s="152"/>
      <c r="O49" s="152"/>
      <c r="P49" s="152"/>
      <c r="Q49" s="152"/>
      <c r="R49" s="152"/>
    </row>
    <row r="50" spans="1:18" ht="30" customHeight="1">
      <c r="A50" s="117" t="s">
        <v>35</v>
      </c>
      <c r="B50" s="131"/>
      <c r="C50" s="136" t="s">
        <v>36</v>
      </c>
      <c r="D50" s="137"/>
      <c r="E50" s="170" t="s">
        <v>37</v>
      </c>
      <c r="F50" s="170"/>
      <c r="G50" s="170"/>
      <c r="H50" s="170"/>
      <c r="I50" s="170"/>
      <c r="J50" s="170"/>
      <c r="K50" s="170"/>
      <c r="L50" s="170"/>
      <c r="M50" s="170"/>
      <c r="N50" s="170"/>
      <c r="O50" s="170"/>
      <c r="P50" s="170"/>
      <c r="Q50" s="170"/>
      <c r="R50" s="170"/>
    </row>
    <row r="51" spans="1:18" ht="33" customHeight="1">
      <c r="A51" s="132"/>
      <c r="B51" s="133"/>
      <c r="C51" s="143" t="s">
        <v>38</v>
      </c>
      <c r="D51" s="144"/>
      <c r="E51" s="170" t="s">
        <v>39</v>
      </c>
      <c r="F51" s="170"/>
      <c r="G51" s="170"/>
      <c r="H51" s="170"/>
      <c r="I51" s="170"/>
      <c r="J51" s="170"/>
      <c r="K51" s="170"/>
      <c r="L51" s="170"/>
      <c r="M51" s="170"/>
      <c r="N51" s="170"/>
      <c r="O51" s="170"/>
      <c r="P51" s="170"/>
      <c r="Q51" s="170"/>
      <c r="R51" s="170"/>
    </row>
    <row r="52" spans="1:18" ht="15.95" customHeight="1">
      <c r="A52" s="132"/>
      <c r="B52" s="133"/>
      <c r="C52" s="139" t="s">
        <v>40</v>
      </c>
      <c r="D52" s="140"/>
      <c r="E52" s="170" t="s">
        <v>41</v>
      </c>
      <c r="F52" s="170"/>
      <c r="G52" s="170"/>
      <c r="H52" s="170"/>
      <c r="I52" s="170"/>
      <c r="J52" s="170"/>
      <c r="K52" s="170"/>
      <c r="L52" s="170"/>
      <c r="M52" s="170"/>
      <c r="N52" s="170"/>
      <c r="O52" s="170"/>
      <c r="P52" s="170"/>
      <c r="Q52" s="170"/>
      <c r="R52" s="170"/>
    </row>
    <row r="53" spans="1:18" ht="15.95" customHeight="1">
      <c r="A53" s="134"/>
      <c r="B53" s="135"/>
      <c r="C53" s="141"/>
      <c r="D53" s="142"/>
      <c r="E53" s="170"/>
      <c r="F53" s="170"/>
      <c r="G53" s="170"/>
      <c r="H53" s="170"/>
      <c r="I53" s="170"/>
      <c r="J53" s="170"/>
      <c r="K53" s="170"/>
      <c r="L53" s="170"/>
      <c r="M53" s="170"/>
      <c r="N53" s="170"/>
      <c r="O53" s="170"/>
      <c r="P53" s="170"/>
      <c r="Q53" s="170"/>
      <c r="R53" s="170"/>
    </row>
    <row r="54" spans="1:18" ht="23.1" customHeight="1">
      <c r="A54" s="71"/>
      <c r="B54" s="72"/>
      <c r="C54" s="30"/>
      <c r="D54" s="68"/>
      <c r="E54" s="7"/>
      <c r="F54" s="7"/>
      <c r="G54" s="7"/>
      <c r="R54" s="65"/>
    </row>
    <row r="55" spans="1:18">
      <c r="A55" s="108" t="s">
        <v>42</v>
      </c>
      <c r="B55" s="109"/>
      <c r="C55" s="109"/>
      <c r="D55" s="110"/>
      <c r="E55" s="152" t="s">
        <v>43</v>
      </c>
      <c r="F55" s="152"/>
      <c r="G55" s="152"/>
      <c r="H55" s="152"/>
      <c r="I55" s="152"/>
      <c r="J55" s="152"/>
      <c r="K55" s="152"/>
      <c r="L55" s="152"/>
      <c r="M55" s="152"/>
      <c r="N55" s="152"/>
      <c r="O55" s="152"/>
      <c r="P55" s="152"/>
      <c r="Q55" s="152"/>
      <c r="R55" s="152"/>
    </row>
    <row r="56" spans="1:18">
      <c r="A56" s="111"/>
      <c r="B56" s="112"/>
      <c r="C56" s="112"/>
      <c r="D56" s="113"/>
      <c r="E56" s="152"/>
      <c r="F56" s="152"/>
      <c r="G56" s="152"/>
      <c r="H56" s="152"/>
      <c r="I56" s="152"/>
      <c r="J56" s="152"/>
      <c r="K56" s="152"/>
      <c r="L56" s="152"/>
      <c r="M56" s="152"/>
      <c r="N56" s="152"/>
      <c r="O56" s="152"/>
      <c r="P56" s="152"/>
      <c r="Q56" s="152"/>
      <c r="R56" s="152"/>
    </row>
    <row r="57" spans="1:18">
      <c r="A57" s="111"/>
      <c r="B57" s="112"/>
      <c r="C57" s="112"/>
      <c r="D57" s="113"/>
      <c r="E57" s="152"/>
      <c r="F57" s="152"/>
      <c r="G57" s="152"/>
      <c r="H57" s="152"/>
      <c r="I57" s="152"/>
      <c r="J57" s="152"/>
      <c r="K57" s="152"/>
      <c r="L57" s="152"/>
      <c r="M57" s="152"/>
      <c r="N57" s="152"/>
      <c r="O57" s="152"/>
      <c r="P57" s="152"/>
      <c r="Q57" s="152"/>
      <c r="R57" s="152"/>
    </row>
    <row r="58" spans="1:18">
      <c r="A58" s="111"/>
      <c r="B58" s="112"/>
      <c r="C58" s="112"/>
      <c r="D58" s="113"/>
      <c r="E58" s="152"/>
      <c r="F58" s="152"/>
      <c r="G58" s="152"/>
      <c r="H58" s="152"/>
      <c r="I58" s="152"/>
      <c r="J58" s="152"/>
      <c r="K58" s="152"/>
      <c r="L58" s="152"/>
      <c r="M58" s="152"/>
      <c r="N58" s="152"/>
      <c r="O58" s="152"/>
      <c r="P58" s="152"/>
      <c r="Q58" s="152"/>
      <c r="R58" s="152"/>
    </row>
    <row r="59" spans="1:18">
      <c r="A59" s="114"/>
      <c r="B59" s="115"/>
      <c r="C59" s="115"/>
      <c r="D59" s="116"/>
      <c r="E59" s="152"/>
      <c r="F59" s="152"/>
      <c r="G59" s="152"/>
      <c r="H59" s="152"/>
      <c r="I59" s="152"/>
      <c r="J59" s="152"/>
      <c r="K59" s="152"/>
      <c r="L59" s="152"/>
      <c r="M59" s="152"/>
      <c r="N59" s="152"/>
      <c r="O59" s="152"/>
      <c r="P59" s="152"/>
      <c r="Q59" s="152"/>
      <c r="R59" s="152"/>
    </row>
    <row r="60" spans="1:18">
      <c r="A60" s="117" t="s">
        <v>44</v>
      </c>
      <c r="B60" s="118"/>
      <c r="C60" s="123" t="s">
        <v>45</v>
      </c>
      <c r="D60" s="124"/>
      <c r="E60" s="164" t="s">
        <v>37</v>
      </c>
      <c r="F60" s="165"/>
      <c r="G60" s="165"/>
      <c r="H60" s="165"/>
      <c r="I60" s="165"/>
      <c r="J60" s="165"/>
      <c r="K60" s="165"/>
      <c r="L60" s="165"/>
      <c r="M60" s="165"/>
      <c r="N60" s="165"/>
      <c r="O60" s="165"/>
      <c r="P60" s="165"/>
      <c r="Q60" s="165"/>
      <c r="R60" s="166"/>
    </row>
    <row r="61" spans="1:18" ht="33.950000000000003" customHeight="1">
      <c r="A61" s="119"/>
      <c r="B61" s="120"/>
      <c r="C61" s="129" t="s">
        <v>46</v>
      </c>
      <c r="D61" s="130"/>
      <c r="E61" s="167" t="s">
        <v>39</v>
      </c>
      <c r="F61" s="168"/>
      <c r="G61" s="168"/>
      <c r="H61" s="168"/>
      <c r="I61" s="168"/>
      <c r="J61" s="168"/>
      <c r="K61" s="168"/>
      <c r="L61" s="168"/>
      <c r="M61" s="168"/>
      <c r="N61" s="168"/>
      <c r="O61" s="168"/>
      <c r="P61" s="168"/>
      <c r="Q61" s="168"/>
      <c r="R61" s="169"/>
    </row>
    <row r="62" spans="1:18">
      <c r="A62" s="119"/>
      <c r="B62" s="120"/>
      <c r="C62" s="125" t="s">
        <v>47</v>
      </c>
      <c r="D62" s="126"/>
      <c r="E62" s="170" t="s">
        <v>41</v>
      </c>
      <c r="F62" s="170"/>
      <c r="G62" s="170"/>
      <c r="H62" s="170"/>
      <c r="I62" s="170"/>
      <c r="J62" s="170"/>
      <c r="K62" s="170"/>
      <c r="L62" s="170"/>
      <c r="M62" s="170"/>
      <c r="N62" s="170"/>
      <c r="O62" s="170"/>
      <c r="P62" s="170"/>
      <c r="Q62" s="170"/>
      <c r="R62" s="170"/>
    </row>
    <row r="63" spans="1:18">
      <c r="A63" s="121"/>
      <c r="B63" s="122"/>
      <c r="C63" s="127"/>
      <c r="D63" s="128"/>
      <c r="E63" s="170"/>
      <c r="F63" s="170"/>
      <c r="G63" s="170"/>
      <c r="H63" s="170"/>
      <c r="I63" s="170"/>
      <c r="J63" s="170"/>
      <c r="K63" s="170"/>
      <c r="L63" s="170"/>
      <c r="M63" s="170"/>
      <c r="N63" s="170"/>
      <c r="O63" s="170"/>
      <c r="P63" s="170"/>
      <c r="Q63" s="170"/>
      <c r="R63" s="170"/>
    </row>
    <row r="64" spans="1:18">
      <c r="A64" s="30"/>
      <c r="B64" s="30"/>
      <c r="C64" s="30"/>
      <c r="D64" s="30"/>
    </row>
    <row r="66" spans="1:4">
      <c r="A66" s="30"/>
      <c r="B66" s="30"/>
      <c r="C66" s="30"/>
      <c r="D66" s="30"/>
    </row>
  </sheetData>
  <mergeCells count="53">
    <mergeCell ref="E60:R60"/>
    <mergeCell ref="E61:R61"/>
    <mergeCell ref="E62:R63"/>
    <mergeCell ref="E55:R59"/>
    <mergeCell ref="E20:R20"/>
    <mergeCell ref="E21:R22"/>
    <mergeCell ref="E23:R23"/>
    <mergeCell ref="E30:R30"/>
    <mergeCell ref="E31:R32"/>
    <mergeCell ref="E33:R33"/>
    <mergeCell ref="E40:R41"/>
    <mergeCell ref="E42:R43"/>
    <mergeCell ref="E50:R50"/>
    <mergeCell ref="E51:R51"/>
    <mergeCell ref="E52:R53"/>
    <mergeCell ref="E15:R19"/>
    <mergeCell ref="E25:R29"/>
    <mergeCell ref="E35:R39"/>
    <mergeCell ref="E45:R49"/>
    <mergeCell ref="A1:B6"/>
    <mergeCell ref="Q1:R6"/>
    <mergeCell ref="A15:D19"/>
    <mergeCell ref="C20:D20"/>
    <mergeCell ref="C21:D22"/>
    <mergeCell ref="A20:B23"/>
    <mergeCell ref="A30:B33"/>
    <mergeCell ref="A35:D39"/>
    <mergeCell ref="A40:B43"/>
    <mergeCell ref="C40:D41"/>
    <mergeCell ref="C42:D43"/>
    <mergeCell ref="A45:D49"/>
    <mergeCell ref="A50:B53"/>
    <mergeCell ref="C50:D50"/>
    <mergeCell ref="C23:D23"/>
    <mergeCell ref="C52:D53"/>
    <mergeCell ref="C51:D51"/>
    <mergeCell ref="A25:D29"/>
    <mergeCell ref="C30:D30"/>
    <mergeCell ref="C31:D32"/>
    <mergeCell ref="C33:D33"/>
    <mergeCell ref="A55:D59"/>
    <mergeCell ref="A60:B63"/>
    <mergeCell ref="C60:D60"/>
    <mergeCell ref="C62:D63"/>
    <mergeCell ref="C61:D61"/>
    <mergeCell ref="I14:R14"/>
    <mergeCell ref="C1:P5"/>
    <mergeCell ref="C6:P6"/>
    <mergeCell ref="A7:R8"/>
    <mergeCell ref="D9:R9"/>
    <mergeCell ref="F13:R13"/>
    <mergeCell ref="K10:R10"/>
    <mergeCell ref="K11:R12"/>
  </mergeCells>
  <hyperlinks>
    <hyperlink ref="C6:P6" r:id="rId1" display="https://www.craftmines.org/en/home/" xr:uid="{96B3D36D-E31F-8646-B7F0-7A8810798076}"/>
  </hyperlinks>
  <pageMargins left="0.7" right="0.7" top="0.75" bottom="0.75" header="0.3" footer="0.3"/>
  <pageSetup paperSize="9"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A21C9-FCDA-C043-A0AE-246BC3AC2207}">
  <dimension ref="A1:R36"/>
  <sheetViews>
    <sheetView showGridLines="0" workbookViewId="0">
      <selection activeCell="D16" sqref="D16:I19"/>
    </sheetView>
  </sheetViews>
  <sheetFormatPr defaultColWidth="8.875" defaultRowHeight="15.75"/>
  <sheetData>
    <row r="1" spans="1:18" ht="15.75" customHeight="1">
      <c r="A1" s="153" t="s">
        <v>0</v>
      </c>
      <c r="B1" s="153"/>
      <c r="C1" s="189" t="s">
        <v>48</v>
      </c>
      <c r="D1" s="190"/>
      <c r="E1" s="190"/>
      <c r="F1" s="190"/>
      <c r="G1" s="190"/>
      <c r="H1" s="190"/>
      <c r="I1" s="190"/>
      <c r="J1" s="190"/>
      <c r="K1" s="190"/>
      <c r="L1" s="190"/>
      <c r="M1" s="190"/>
      <c r="N1" s="190"/>
      <c r="O1" s="190"/>
      <c r="P1" s="190"/>
      <c r="Q1" s="153" t="s">
        <v>0</v>
      </c>
      <c r="R1" s="153"/>
    </row>
    <row r="2" spans="1:18">
      <c r="A2" s="153"/>
      <c r="B2" s="153"/>
      <c r="C2" s="190"/>
      <c r="D2" s="190"/>
      <c r="E2" s="190"/>
      <c r="F2" s="190"/>
      <c r="G2" s="190"/>
      <c r="H2" s="190"/>
      <c r="I2" s="190"/>
      <c r="J2" s="190"/>
      <c r="K2" s="190"/>
      <c r="L2" s="190"/>
      <c r="M2" s="190"/>
      <c r="N2" s="190"/>
      <c r="O2" s="190"/>
      <c r="P2" s="190"/>
      <c r="Q2" s="153"/>
      <c r="R2" s="153"/>
    </row>
    <row r="3" spans="1:18">
      <c r="A3" s="153"/>
      <c r="B3" s="153"/>
      <c r="C3" s="190"/>
      <c r="D3" s="190"/>
      <c r="E3" s="190"/>
      <c r="F3" s="190"/>
      <c r="G3" s="190"/>
      <c r="H3" s="190"/>
      <c r="I3" s="190"/>
      <c r="J3" s="190"/>
      <c r="K3" s="190"/>
      <c r="L3" s="190"/>
      <c r="M3" s="190"/>
      <c r="N3" s="190"/>
      <c r="O3" s="190"/>
      <c r="P3" s="190"/>
      <c r="Q3" s="153"/>
      <c r="R3" s="153"/>
    </row>
    <row r="4" spans="1:18">
      <c r="A4" s="153"/>
      <c r="B4" s="153"/>
      <c r="C4" s="190"/>
      <c r="D4" s="190"/>
      <c r="E4" s="190"/>
      <c r="F4" s="190"/>
      <c r="G4" s="190"/>
      <c r="H4" s="190"/>
      <c r="I4" s="190"/>
      <c r="J4" s="190"/>
      <c r="K4" s="190"/>
      <c r="L4" s="190"/>
      <c r="M4" s="190"/>
      <c r="N4" s="190"/>
      <c r="O4" s="190"/>
      <c r="P4" s="190"/>
      <c r="Q4" s="153"/>
      <c r="R4" s="153"/>
    </row>
    <row r="5" spans="1:18">
      <c r="A5" s="153"/>
      <c r="B5" s="153"/>
      <c r="C5" s="190"/>
      <c r="D5" s="190"/>
      <c r="E5" s="190"/>
      <c r="F5" s="190"/>
      <c r="G5" s="190"/>
      <c r="H5" s="190"/>
      <c r="I5" s="190"/>
      <c r="J5" s="190"/>
      <c r="K5" s="190"/>
      <c r="L5" s="190"/>
      <c r="M5" s="190"/>
      <c r="N5" s="190"/>
      <c r="O5" s="190"/>
      <c r="P5" s="190"/>
      <c r="Q5" s="153"/>
      <c r="R5" s="153"/>
    </row>
    <row r="6" spans="1:18">
      <c r="A6" s="153"/>
      <c r="B6" s="153"/>
      <c r="C6" s="190"/>
      <c r="D6" s="190"/>
      <c r="E6" s="190"/>
      <c r="F6" s="190"/>
      <c r="G6" s="190"/>
      <c r="H6" s="190"/>
      <c r="I6" s="190"/>
      <c r="J6" s="190"/>
      <c r="K6" s="190"/>
      <c r="L6" s="190"/>
      <c r="M6" s="190"/>
      <c r="N6" s="190"/>
      <c r="O6" s="190"/>
      <c r="P6" s="190"/>
      <c r="Q6" s="153"/>
      <c r="R6" s="153"/>
    </row>
    <row r="7" spans="1:18">
      <c r="A7" s="64"/>
      <c r="R7" s="65"/>
    </row>
    <row r="8" spans="1:18">
      <c r="A8" s="188" t="s">
        <v>49</v>
      </c>
      <c r="B8" s="187"/>
      <c r="C8" s="187"/>
      <c r="D8" s="174"/>
      <c r="E8" s="174"/>
      <c r="F8" s="174"/>
      <c r="G8" s="174"/>
      <c r="H8" s="174"/>
      <c r="I8" s="174"/>
      <c r="J8" s="187" t="s">
        <v>50</v>
      </c>
      <c r="K8" s="187"/>
      <c r="L8" s="187"/>
      <c r="M8" s="174"/>
      <c r="N8" s="174"/>
      <c r="O8" s="174"/>
      <c r="P8" s="174"/>
      <c r="Q8" s="174"/>
      <c r="R8" s="180"/>
    </row>
    <row r="9" spans="1:18" ht="15.95" customHeight="1">
      <c r="A9" s="188" t="s">
        <v>51</v>
      </c>
      <c r="B9" s="187"/>
      <c r="C9" s="187"/>
      <c r="D9" s="174"/>
      <c r="E9" s="174"/>
      <c r="F9" s="174"/>
      <c r="G9" s="174"/>
      <c r="H9" s="174"/>
      <c r="I9" s="174"/>
      <c r="J9" s="187" t="s">
        <v>52</v>
      </c>
      <c r="K9" s="187"/>
      <c r="L9" s="187"/>
      <c r="M9" s="174"/>
      <c r="N9" s="174"/>
      <c r="O9" s="174"/>
      <c r="P9" s="174"/>
      <c r="Q9" s="174"/>
      <c r="R9" s="180"/>
    </row>
    <row r="10" spans="1:18" ht="15.95" customHeight="1">
      <c r="A10" s="188" t="s">
        <v>53</v>
      </c>
      <c r="B10" s="187"/>
      <c r="C10" s="187"/>
      <c r="D10" s="174"/>
      <c r="E10" s="174"/>
      <c r="F10" s="174"/>
      <c r="G10" s="174"/>
      <c r="H10" s="174"/>
      <c r="I10" s="174"/>
      <c r="J10" s="187" t="s">
        <v>54</v>
      </c>
      <c r="K10" s="187"/>
      <c r="L10" s="187"/>
      <c r="M10" s="174"/>
      <c r="N10" s="174"/>
      <c r="O10" s="174"/>
      <c r="P10" s="174"/>
      <c r="Q10" s="174"/>
      <c r="R10" s="180"/>
    </row>
    <row r="11" spans="1:18" ht="15.95" customHeight="1">
      <c r="A11" s="188" t="s">
        <v>55</v>
      </c>
      <c r="B11" s="187"/>
      <c r="C11" s="187"/>
      <c r="D11" s="174"/>
      <c r="E11" s="174"/>
      <c r="F11" s="174"/>
      <c r="G11" s="174"/>
      <c r="H11" s="174"/>
      <c r="I11" s="174"/>
      <c r="J11" s="187" t="s">
        <v>56</v>
      </c>
      <c r="K11" s="187"/>
      <c r="L11" s="187"/>
      <c r="M11" s="174"/>
      <c r="N11" s="174"/>
      <c r="O11" s="174"/>
      <c r="P11" s="174"/>
      <c r="Q11" s="174"/>
      <c r="R11" s="180"/>
    </row>
    <row r="12" spans="1:18" ht="15.95" customHeight="1">
      <c r="A12" s="188" t="s">
        <v>57</v>
      </c>
      <c r="B12" s="187"/>
      <c r="C12" s="187"/>
      <c r="D12" s="174"/>
      <c r="E12" s="174"/>
      <c r="F12" s="174"/>
      <c r="G12" s="174"/>
      <c r="H12" s="174"/>
      <c r="I12" s="174"/>
      <c r="J12" s="87"/>
      <c r="K12" s="87"/>
      <c r="L12" s="87"/>
      <c r="R12" s="65"/>
    </row>
    <row r="13" spans="1:18" ht="15.95" customHeight="1">
      <c r="A13" s="188" t="s">
        <v>58</v>
      </c>
      <c r="B13" s="187"/>
      <c r="C13" s="187"/>
      <c r="D13" s="174"/>
      <c r="E13" s="174"/>
      <c r="F13" s="174"/>
      <c r="G13" s="174"/>
      <c r="H13" s="174"/>
      <c r="I13" s="174"/>
      <c r="J13" s="87"/>
      <c r="K13" s="87"/>
      <c r="L13" s="87"/>
      <c r="R13" s="65"/>
    </row>
    <row r="14" spans="1:18">
      <c r="A14" s="86"/>
      <c r="B14" s="87"/>
      <c r="C14" s="87"/>
      <c r="J14" s="87"/>
      <c r="K14" s="87"/>
      <c r="L14" s="87"/>
      <c r="R14" s="65"/>
    </row>
    <row r="15" spans="1:18">
      <c r="A15" s="86"/>
      <c r="B15" s="87"/>
      <c r="C15" s="87"/>
      <c r="J15" s="87"/>
      <c r="K15" s="87"/>
      <c r="L15" s="87"/>
      <c r="R15" s="65"/>
    </row>
    <row r="16" spans="1:18">
      <c r="A16" s="184" t="s">
        <v>59</v>
      </c>
      <c r="B16" s="185"/>
      <c r="C16" s="185"/>
      <c r="D16" s="186"/>
      <c r="E16" s="186"/>
      <c r="F16" s="186"/>
      <c r="G16" s="186"/>
      <c r="H16" s="186"/>
      <c r="I16" s="186"/>
      <c r="J16" s="187" t="s">
        <v>60</v>
      </c>
      <c r="K16" s="187"/>
      <c r="L16" s="187"/>
      <c r="M16" s="174"/>
      <c r="N16" s="174"/>
      <c r="O16" s="174"/>
      <c r="P16" s="174"/>
      <c r="Q16" s="174"/>
      <c r="R16" s="180"/>
    </row>
    <row r="17" spans="1:18" ht="15.95" customHeight="1">
      <c r="A17" s="184"/>
      <c r="B17" s="185"/>
      <c r="C17" s="185"/>
      <c r="D17" s="186"/>
      <c r="E17" s="186"/>
      <c r="F17" s="186"/>
      <c r="G17" s="186"/>
      <c r="H17" s="186"/>
      <c r="I17" s="186"/>
      <c r="J17" s="187" t="s">
        <v>61</v>
      </c>
      <c r="K17" s="187"/>
      <c r="L17" s="187"/>
      <c r="M17" s="174"/>
      <c r="N17" s="174"/>
      <c r="O17" s="174"/>
      <c r="P17" s="174"/>
      <c r="Q17" s="174"/>
      <c r="R17" s="180"/>
    </row>
    <row r="18" spans="1:18" ht="15.95" customHeight="1">
      <c r="A18" s="184"/>
      <c r="B18" s="185"/>
      <c r="C18" s="185"/>
      <c r="D18" s="186"/>
      <c r="E18" s="186"/>
      <c r="F18" s="186"/>
      <c r="G18" s="186"/>
      <c r="H18" s="186"/>
      <c r="I18" s="186"/>
      <c r="J18" s="187" t="s">
        <v>62</v>
      </c>
      <c r="K18" s="187"/>
      <c r="L18" s="187"/>
      <c r="M18" s="174"/>
      <c r="N18" s="174"/>
      <c r="O18" s="174"/>
      <c r="P18" s="174"/>
      <c r="Q18" s="174"/>
      <c r="R18" s="180"/>
    </row>
    <row r="19" spans="1:18">
      <c r="A19" s="184"/>
      <c r="B19" s="185"/>
      <c r="C19" s="185"/>
      <c r="D19" s="186"/>
      <c r="E19" s="186"/>
      <c r="F19" s="186"/>
      <c r="G19" s="186"/>
      <c r="H19" s="186"/>
      <c r="I19" s="186"/>
      <c r="J19" s="187" t="s">
        <v>63</v>
      </c>
      <c r="K19" s="187"/>
      <c r="L19" s="187"/>
      <c r="M19" s="174"/>
      <c r="N19" s="174"/>
      <c r="O19" s="174"/>
      <c r="P19" s="174"/>
      <c r="Q19" s="174"/>
      <c r="R19" s="180"/>
    </row>
    <row r="20" spans="1:18">
      <c r="A20" s="86"/>
      <c r="B20" s="87"/>
      <c r="C20" s="87"/>
      <c r="J20" s="87"/>
      <c r="K20" s="87"/>
      <c r="L20" s="87"/>
      <c r="R20" s="65"/>
    </row>
    <row r="21" spans="1:18">
      <c r="A21" s="86"/>
      <c r="B21" s="87"/>
      <c r="C21" s="87"/>
      <c r="J21" s="87"/>
      <c r="K21" s="87"/>
      <c r="L21" s="87"/>
      <c r="R21" s="65"/>
    </row>
    <row r="22" spans="1:18">
      <c r="A22" s="188" t="s">
        <v>64</v>
      </c>
      <c r="B22" s="187"/>
      <c r="C22" s="187"/>
      <c r="D22" s="174"/>
      <c r="E22" s="174"/>
      <c r="F22" s="174"/>
      <c r="G22" s="174"/>
      <c r="H22" s="174"/>
      <c r="I22" s="174"/>
      <c r="J22" s="187" t="s">
        <v>65</v>
      </c>
      <c r="K22" s="187"/>
      <c r="L22" s="187"/>
      <c r="M22" s="174"/>
      <c r="N22" s="174"/>
      <c r="O22" s="174"/>
      <c r="P22" s="174"/>
      <c r="Q22" s="174"/>
      <c r="R22" s="180"/>
    </row>
    <row r="23" spans="1:18">
      <c r="A23" s="172" t="s">
        <v>66</v>
      </c>
      <c r="B23" s="173"/>
      <c r="C23" s="173"/>
      <c r="D23" s="174"/>
      <c r="E23" s="174"/>
      <c r="F23" s="174"/>
      <c r="G23" s="174"/>
      <c r="H23" s="174"/>
      <c r="I23" s="174"/>
      <c r="J23" s="173" t="s">
        <v>67</v>
      </c>
      <c r="K23" s="173"/>
      <c r="L23" s="173"/>
      <c r="M23" s="174"/>
      <c r="N23" s="174"/>
      <c r="O23" s="174"/>
      <c r="P23" s="174"/>
      <c r="Q23" s="174"/>
      <c r="R23" s="180"/>
    </row>
    <row r="24" spans="1:18">
      <c r="A24" s="172" t="s">
        <v>68</v>
      </c>
      <c r="B24" s="173"/>
      <c r="C24" s="173"/>
      <c r="D24" s="174"/>
      <c r="E24" s="174"/>
      <c r="F24" s="174"/>
      <c r="G24" s="174"/>
      <c r="H24" s="174"/>
      <c r="I24" s="174"/>
      <c r="J24" s="173"/>
      <c r="K24" s="173"/>
      <c r="L24" s="173"/>
      <c r="M24" s="174"/>
      <c r="N24" s="174"/>
      <c r="O24" s="174"/>
      <c r="P24" s="174"/>
      <c r="Q24" s="174"/>
      <c r="R24" s="180"/>
    </row>
    <row r="25" spans="1:18" ht="29.1" customHeight="1">
      <c r="A25" s="172"/>
      <c r="B25" s="173"/>
      <c r="C25" s="173"/>
      <c r="D25" s="174"/>
      <c r="E25" s="174"/>
      <c r="F25" s="174"/>
      <c r="G25" s="174"/>
      <c r="H25" s="174"/>
      <c r="I25" s="174"/>
      <c r="J25" s="173"/>
      <c r="K25" s="173"/>
      <c r="L25" s="173"/>
      <c r="M25" s="174"/>
      <c r="N25" s="174"/>
      <c r="O25" s="174"/>
      <c r="P25" s="174"/>
      <c r="Q25" s="174"/>
      <c r="R25" s="180"/>
    </row>
    <row r="26" spans="1:18">
      <c r="A26" s="172"/>
      <c r="B26" s="173"/>
      <c r="C26" s="173"/>
      <c r="D26" s="174"/>
      <c r="E26" s="174"/>
      <c r="F26" s="174"/>
      <c r="G26" s="174"/>
      <c r="H26" s="174"/>
      <c r="I26" s="174"/>
      <c r="J26" s="173" t="s">
        <v>69</v>
      </c>
      <c r="K26" s="173"/>
      <c r="L26" s="173"/>
      <c r="M26" s="174"/>
      <c r="N26" s="174"/>
      <c r="O26" s="174"/>
      <c r="P26" s="174"/>
      <c r="Q26" s="174"/>
      <c r="R26" s="180"/>
    </row>
    <row r="27" spans="1:18">
      <c r="A27" s="172"/>
      <c r="B27" s="173"/>
      <c r="C27" s="173"/>
      <c r="D27" s="174"/>
      <c r="E27" s="174"/>
      <c r="F27" s="174"/>
      <c r="G27" s="174"/>
      <c r="H27" s="174"/>
      <c r="I27" s="174"/>
      <c r="J27" s="173"/>
      <c r="K27" s="173"/>
      <c r="L27" s="173"/>
      <c r="M27" s="174"/>
      <c r="N27" s="174"/>
      <c r="O27" s="174"/>
      <c r="P27" s="174"/>
      <c r="Q27" s="174"/>
      <c r="R27" s="180"/>
    </row>
    <row r="28" spans="1:18" ht="30" customHeight="1">
      <c r="A28" s="182" t="s">
        <v>70</v>
      </c>
      <c r="B28" s="183"/>
      <c r="C28" s="183"/>
      <c r="D28" s="174"/>
      <c r="E28" s="174"/>
      <c r="F28" s="174"/>
      <c r="G28" s="174"/>
      <c r="H28" s="174"/>
      <c r="I28" s="174"/>
      <c r="J28" s="173"/>
      <c r="K28" s="173"/>
      <c r="L28" s="173"/>
      <c r="M28" s="174"/>
      <c r="N28" s="174"/>
      <c r="O28" s="174"/>
      <c r="P28" s="174"/>
      <c r="Q28" s="174"/>
      <c r="R28" s="180"/>
    </row>
    <row r="29" spans="1:18">
      <c r="A29" s="86"/>
      <c r="B29" s="87"/>
      <c r="C29" s="87"/>
      <c r="J29" s="87"/>
      <c r="K29" s="87"/>
      <c r="L29" s="87"/>
      <c r="R29" s="65"/>
    </row>
    <row r="30" spans="1:18">
      <c r="A30" s="86"/>
      <c r="B30" s="87"/>
      <c r="C30" s="87"/>
      <c r="J30" s="87"/>
      <c r="K30" s="87"/>
      <c r="L30" s="87"/>
      <c r="R30" s="65"/>
    </row>
    <row r="31" spans="1:18">
      <c r="A31" s="86"/>
      <c r="B31" s="87"/>
      <c r="C31" s="87"/>
      <c r="J31" s="87"/>
      <c r="K31" s="87"/>
      <c r="L31" s="87"/>
      <c r="R31" s="65"/>
    </row>
    <row r="32" spans="1:18">
      <c r="A32" s="172" t="s">
        <v>71</v>
      </c>
      <c r="B32" s="173"/>
      <c r="C32" s="173"/>
      <c r="D32" s="174"/>
      <c r="E32" s="174"/>
      <c r="F32" s="174"/>
      <c r="G32" s="174"/>
      <c r="H32" s="174"/>
      <c r="I32" s="174"/>
      <c r="J32" s="175" t="s">
        <v>72</v>
      </c>
      <c r="K32" s="175"/>
      <c r="L32" s="175"/>
      <c r="M32" s="181"/>
      <c r="N32" s="181"/>
      <c r="O32" s="181"/>
      <c r="P32" s="181"/>
      <c r="Q32" s="181"/>
      <c r="R32" s="181"/>
    </row>
    <row r="33" spans="1:18">
      <c r="A33" s="172"/>
      <c r="B33" s="173"/>
      <c r="C33" s="173"/>
      <c r="D33" s="174"/>
      <c r="E33" s="174"/>
      <c r="F33" s="174"/>
      <c r="G33" s="174"/>
      <c r="H33" s="174"/>
      <c r="I33" s="174"/>
      <c r="J33" s="175"/>
      <c r="K33" s="175"/>
      <c r="L33" s="175"/>
      <c r="M33" s="181"/>
      <c r="N33" s="181"/>
      <c r="O33" s="181"/>
      <c r="P33" s="181"/>
      <c r="Q33" s="181"/>
      <c r="R33" s="181"/>
    </row>
    <row r="34" spans="1:18">
      <c r="A34" s="172"/>
      <c r="B34" s="173"/>
      <c r="C34" s="173"/>
      <c r="D34" s="174"/>
      <c r="E34" s="174"/>
      <c r="F34" s="174"/>
      <c r="G34" s="174"/>
      <c r="H34" s="174"/>
      <c r="I34" s="174"/>
      <c r="J34" s="175"/>
      <c r="K34" s="175"/>
      <c r="L34" s="175"/>
      <c r="M34" s="181"/>
      <c r="N34" s="181"/>
      <c r="O34" s="181"/>
      <c r="P34" s="181"/>
      <c r="Q34" s="181"/>
      <c r="R34" s="181"/>
    </row>
    <row r="35" spans="1:18">
      <c r="A35" s="172"/>
      <c r="B35" s="173"/>
      <c r="C35" s="173"/>
      <c r="D35" s="174"/>
      <c r="E35" s="174"/>
      <c r="F35" s="174"/>
      <c r="G35" s="174"/>
      <c r="H35" s="174"/>
      <c r="I35" s="174"/>
      <c r="J35" s="175" t="s">
        <v>73</v>
      </c>
      <c r="K35" s="175"/>
      <c r="L35" s="175"/>
      <c r="M35" s="176"/>
      <c r="N35" s="176"/>
      <c r="O35" s="176"/>
      <c r="P35" s="176"/>
      <c r="Q35" s="176"/>
      <c r="R35" s="177"/>
    </row>
    <row r="36" spans="1:18">
      <c r="A36" s="66"/>
      <c r="B36" s="67"/>
      <c r="C36" s="67"/>
      <c r="D36" s="67"/>
      <c r="E36" s="67"/>
      <c r="F36" s="67"/>
      <c r="G36" s="67"/>
      <c r="H36" s="67"/>
      <c r="I36" s="67"/>
      <c r="J36" s="175"/>
      <c r="K36" s="175"/>
      <c r="L36" s="175"/>
      <c r="M36" s="178"/>
      <c r="N36" s="178"/>
      <c r="O36" s="178"/>
      <c r="P36" s="178"/>
      <c r="Q36" s="178"/>
      <c r="R36" s="179"/>
    </row>
  </sheetData>
  <mergeCells count="56">
    <mergeCell ref="A1:B6"/>
    <mergeCell ref="C1:P6"/>
    <mergeCell ref="Q1:R6"/>
    <mergeCell ref="A8:C8"/>
    <mergeCell ref="A9:C9"/>
    <mergeCell ref="M8:R8"/>
    <mergeCell ref="J8:L8"/>
    <mergeCell ref="D8:I8"/>
    <mergeCell ref="D9:I9"/>
    <mergeCell ref="D12:I12"/>
    <mergeCell ref="M10:R10"/>
    <mergeCell ref="M11:R11"/>
    <mergeCell ref="J10:L10"/>
    <mergeCell ref="J11:L11"/>
    <mergeCell ref="D10:I10"/>
    <mergeCell ref="D11:I11"/>
    <mergeCell ref="A13:C13"/>
    <mergeCell ref="A22:C22"/>
    <mergeCell ref="J16:L16"/>
    <mergeCell ref="J9:L9"/>
    <mergeCell ref="M9:R9"/>
    <mergeCell ref="A12:C12"/>
    <mergeCell ref="A10:C10"/>
    <mergeCell ref="A11:C11"/>
    <mergeCell ref="M17:R17"/>
    <mergeCell ref="M19:R19"/>
    <mergeCell ref="M18:R18"/>
    <mergeCell ref="M22:R22"/>
    <mergeCell ref="D13:I13"/>
    <mergeCell ref="J17:L17"/>
    <mergeCell ref="J19:L19"/>
    <mergeCell ref="M16:R16"/>
    <mergeCell ref="A16:C19"/>
    <mergeCell ref="D16:I19"/>
    <mergeCell ref="J22:L22"/>
    <mergeCell ref="J18:L18"/>
    <mergeCell ref="J23:L25"/>
    <mergeCell ref="A23:C23"/>
    <mergeCell ref="D24:I24"/>
    <mergeCell ref="D25:I25"/>
    <mergeCell ref="A24:C27"/>
    <mergeCell ref="D22:I22"/>
    <mergeCell ref="D23:I23"/>
    <mergeCell ref="D26:I26"/>
    <mergeCell ref="D27:I27"/>
    <mergeCell ref="A32:C35"/>
    <mergeCell ref="D32:I35"/>
    <mergeCell ref="J35:L36"/>
    <mergeCell ref="M35:R36"/>
    <mergeCell ref="M23:R25"/>
    <mergeCell ref="M26:R28"/>
    <mergeCell ref="J32:L34"/>
    <mergeCell ref="M32:R34"/>
    <mergeCell ref="A28:C28"/>
    <mergeCell ref="D28:I28"/>
    <mergeCell ref="J26:L2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84242-4F12-0846-B84F-A9EA1D448022}">
  <dimension ref="A1:L104"/>
  <sheetViews>
    <sheetView showGridLines="0" topLeftCell="A4" zoomScale="70" zoomScaleNormal="70" workbookViewId="0">
      <selection activeCell="C7" sqref="C7:K9"/>
    </sheetView>
  </sheetViews>
  <sheetFormatPr defaultColWidth="11" defaultRowHeight="15.75"/>
  <cols>
    <col min="1" max="1" width="20.875" style="7" customWidth="1"/>
    <col min="2" max="2" width="14.375" style="6" customWidth="1"/>
    <col min="3" max="3" width="11.625" style="6" customWidth="1"/>
    <col min="4" max="4" width="11.625" style="6" bestFit="1" customWidth="1"/>
    <col min="5" max="5" width="96.875" style="7" customWidth="1"/>
    <col min="6" max="6" width="51.375" style="7" customWidth="1"/>
    <col min="7" max="7" width="28.125" style="2" customWidth="1"/>
    <col min="8" max="8" width="20.5" style="2" customWidth="1"/>
    <col min="9" max="9" width="54.5" style="2" customWidth="1"/>
    <col min="10" max="10" width="18.875" style="2" customWidth="1"/>
    <col min="11" max="11" width="22" style="2" customWidth="1"/>
    <col min="12" max="12" width="18.875" style="2" customWidth="1"/>
    <col min="13" max="13" width="12" customWidth="1"/>
    <col min="14" max="14" width="96.875" customWidth="1"/>
    <col min="15" max="15" width="51.375" customWidth="1"/>
    <col min="16" max="16" width="20.5" customWidth="1"/>
    <col min="17" max="17" width="21.125" customWidth="1"/>
  </cols>
  <sheetData>
    <row r="1" spans="1:12" ht="48" customHeight="1">
      <c r="A1" s="219" t="s">
        <v>0</v>
      </c>
      <c r="B1" s="220"/>
      <c r="C1" s="236" t="s">
        <v>74</v>
      </c>
      <c r="D1" s="237"/>
      <c r="E1" s="237"/>
      <c r="F1" s="237"/>
      <c r="G1" s="237"/>
      <c r="H1" s="237"/>
      <c r="I1" s="238"/>
      <c r="J1" s="200" t="s">
        <v>0</v>
      </c>
      <c r="K1" s="218"/>
      <c r="L1" s="42"/>
    </row>
    <row r="2" spans="1:12" ht="15.95" customHeight="1">
      <c r="A2" s="221"/>
      <c r="B2" s="222"/>
      <c r="C2" s="239"/>
      <c r="D2" s="240"/>
      <c r="E2" s="240"/>
      <c r="F2" s="240"/>
      <c r="G2" s="240"/>
      <c r="H2" s="240"/>
      <c r="I2" s="241"/>
      <c r="J2" s="218"/>
      <c r="K2" s="218"/>
      <c r="L2" s="42"/>
    </row>
    <row r="3" spans="1:12" ht="53.1" customHeight="1">
      <c r="A3" s="223"/>
      <c r="B3" s="224"/>
      <c r="C3" s="242"/>
      <c r="D3" s="243"/>
      <c r="E3" s="243"/>
      <c r="F3" s="243"/>
      <c r="G3" s="243"/>
      <c r="H3" s="243"/>
      <c r="I3" s="244"/>
      <c r="J3" s="218"/>
      <c r="K3" s="218"/>
      <c r="L3" s="42"/>
    </row>
    <row r="4" spans="1:12" ht="32.25" customHeight="1">
      <c r="A4" s="225" t="s">
        <v>75</v>
      </c>
      <c r="B4" s="226"/>
      <c r="C4" s="312" t="s">
        <v>76</v>
      </c>
      <c r="D4" s="245"/>
      <c r="E4" s="245"/>
      <c r="F4" s="245"/>
      <c r="G4" s="245"/>
      <c r="H4" s="245"/>
      <c r="I4" s="245"/>
      <c r="J4" s="245"/>
      <c r="K4" s="245"/>
      <c r="L4" s="35"/>
    </row>
    <row r="5" spans="1:12" ht="32.25" customHeight="1">
      <c r="A5" s="227"/>
      <c r="B5" s="228"/>
      <c r="C5" s="245"/>
      <c r="D5" s="245"/>
      <c r="E5" s="245"/>
      <c r="F5" s="245"/>
      <c r="G5" s="245"/>
      <c r="H5" s="245"/>
      <c r="I5" s="245"/>
      <c r="J5" s="245"/>
      <c r="K5" s="245"/>
      <c r="L5" s="35"/>
    </row>
    <row r="6" spans="1:12" ht="32.25" customHeight="1">
      <c r="A6" s="227"/>
      <c r="B6" s="228"/>
      <c r="C6" s="245"/>
      <c r="D6" s="245"/>
      <c r="E6" s="245"/>
      <c r="F6" s="245"/>
      <c r="G6" s="245"/>
      <c r="H6" s="245"/>
      <c r="I6" s="245"/>
      <c r="J6" s="245"/>
      <c r="K6" s="245"/>
      <c r="L6" s="35"/>
    </row>
    <row r="7" spans="1:12" ht="15.95" customHeight="1">
      <c r="A7" s="227"/>
      <c r="B7" s="228"/>
      <c r="C7" s="313" t="s">
        <v>77</v>
      </c>
      <c r="D7" s="246"/>
      <c r="E7" s="246"/>
      <c r="F7" s="246"/>
      <c r="G7" s="246"/>
      <c r="H7" s="246"/>
      <c r="I7" s="246"/>
      <c r="J7" s="246"/>
      <c r="K7" s="246"/>
      <c r="L7" s="35"/>
    </row>
    <row r="8" spans="1:12" ht="15.95" customHeight="1">
      <c r="A8" s="227"/>
      <c r="B8" s="228"/>
      <c r="C8" s="246"/>
      <c r="D8" s="246"/>
      <c r="E8" s="246"/>
      <c r="F8" s="246"/>
      <c r="G8" s="246"/>
      <c r="H8" s="246"/>
      <c r="I8" s="246"/>
      <c r="J8" s="246"/>
      <c r="K8" s="246"/>
      <c r="L8" s="35"/>
    </row>
    <row r="9" spans="1:12" ht="15.95" customHeight="1">
      <c r="A9" s="229"/>
      <c r="B9" s="230"/>
      <c r="C9" s="246"/>
      <c r="D9" s="246"/>
      <c r="E9" s="246"/>
      <c r="F9" s="246"/>
      <c r="G9" s="246"/>
      <c r="H9" s="246"/>
      <c r="I9" s="246"/>
      <c r="J9" s="246"/>
      <c r="K9" s="246"/>
      <c r="L9" s="35"/>
    </row>
    <row r="10" spans="1:12" ht="15.95" customHeight="1">
      <c r="A10" s="18"/>
      <c r="B10" s="20"/>
      <c r="C10" s="35"/>
      <c r="D10" s="35"/>
      <c r="E10" s="35"/>
      <c r="F10" s="35"/>
      <c r="G10" s="247"/>
      <c r="H10" s="247"/>
      <c r="I10" s="247"/>
      <c r="J10" s="247"/>
      <c r="K10" s="248"/>
      <c r="L10" s="35"/>
    </row>
    <row r="11" spans="1:12" ht="37.5" customHeight="1">
      <c r="A11" s="231" t="s">
        <v>78</v>
      </c>
      <c r="B11" s="232"/>
      <c r="C11" s="232"/>
      <c r="D11" s="186"/>
      <c r="E11" s="186"/>
      <c r="F11" s="25" t="s">
        <v>52</v>
      </c>
      <c r="G11" s="247"/>
      <c r="H11" s="247"/>
      <c r="I11" s="247"/>
      <c r="J11" s="247"/>
      <c r="K11" s="248"/>
      <c r="L11" s="35"/>
    </row>
    <row r="12" spans="1:12" ht="20.100000000000001" customHeight="1">
      <c r="A12" s="233" t="s">
        <v>79</v>
      </c>
      <c r="B12" s="234"/>
      <c r="C12" s="234"/>
      <c r="D12" s="235"/>
      <c r="E12" s="235"/>
      <c r="F12" s="26" t="s">
        <v>80</v>
      </c>
      <c r="G12" s="247"/>
      <c r="H12" s="247"/>
      <c r="I12" s="247"/>
      <c r="J12" s="247"/>
      <c r="K12" s="248"/>
      <c r="L12" s="34"/>
    </row>
    <row r="13" spans="1:12">
      <c r="A13" s="21"/>
      <c r="B13" s="22"/>
      <c r="C13" s="22"/>
      <c r="D13" s="22"/>
      <c r="E13" s="23"/>
      <c r="F13" s="23"/>
      <c r="G13" s="249"/>
      <c r="H13" s="249"/>
      <c r="I13" s="249"/>
      <c r="J13" s="249"/>
      <c r="K13" s="250"/>
    </row>
    <row r="14" spans="1:12" s="1" customFormat="1" ht="63">
      <c r="A14" s="50" t="s">
        <v>81</v>
      </c>
      <c r="B14" s="50" t="s">
        <v>82</v>
      </c>
      <c r="C14" s="50" t="s">
        <v>83</v>
      </c>
      <c r="D14" s="50" t="s">
        <v>84</v>
      </c>
      <c r="E14" s="51" t="s">
        <v>85</v>
      </c>
      <c r="F14" s="52" t="s">
        <v>86</v>
      </c>
      <c r="G14" s="60" t="s">
        <v>87</v>
      </c>
      <c r="H14" s="52" t="s">
        <v>88</v>
      </c>
      <c r="I14" s="212" t="s">
        <v>89</v>
      </c>
      <c r="J14" s="213"/>
      <c r="K14" s="60" t="s">
        <v>90</v>
      </c>
      <c r="L14" s="43"/>
    </row>
    <row r="15" spans="1:12" ht="101.1" customHeight="1">
      <c r="A15" s="207" t="s">
        <v>91</v>
      </c>
      <c r="B15" s="200" t="s">
        <v>92</v>
      </c>
      <c r="C15" s="200" t="s">
        <v>93</v>
      </c>
      <c r="D15" s="200" t="s">
        <v>94</v>
      </c>
      <c r="E15" s="59" t="s">
        <v>95</v>
      </c>
      <c r="F15" s="8" t="s">
        <v>96</v>
      </c>
      <c r="G15" s="88" t="s">
        <v>97</v>
      </c>
      <c r="H15" s="209" t="str">
        <f>IF(AND(G15="Yes",G16="Yes",G17="Yes"), "Conformity", IF(OR(G15="Not", G15="Partially"), "Major Nonconformity",IF(OR(G16="Not",G16="Partially"), "Minor Nonconformity", IF(OR(G17="Not", G17="Partially"), "Minor Nonconformity", "Conformity"))))</f>
        <v>Minor Nonconformity</v>
      </c>
      <c r="I15" s="214"/>
      <c r="J15" s="215"/>
      <c r="K15" s="153"/>
    </row>
    <row r="16" spans="1:12" ht="42" customHeight="1">
      <c r="A16" s="208"/>
      <c r="B16" s="200"/>
      <c r="C16" s="200"/>
      <c r="D16" s="200"/>
      <c r="E16" s="9" t="s">
        <v>98</v>
      </c>
      <c r="F16" s="13" t="s">
        <v>99</v>
      </c>
      <c r="G16" s="89" t="s">
        <v>100</v>
      </c>
      <c r="H16" s="210"/>
      <c r="I16" s="154"/>
      <c r="J16" s="155"/>
      <c r="K16" s="153"/>
    </row>
    <row r="17" spans="1:12" ht="42" customHeight="1">
      <c r="A17" s="208"/>
      <c r="B17" s="200"/>
      <c r="C17" s="200"/>
      <c r="D17" s="200"/>
      <c r="E17" s="14" t="s">
        <v>101</v>
      </c>
      <c r="F17" s="10" t="s">
        <v>102</v>
      </c>
      <c r="G17" s="89" t="s">
        <v>100</v>
      </c>
      <c r="H17" s="211"/>
      <c r="I17" s="216"/>
      <c r="J17" s="217"/>
      <c r="K17" s="153"/>
    </row>
    <row r="18" spans="1:12" ht="51.95" customHeight="1">
      <c r="A18" s="207" t="s">
        <v>103</v>
      </c>
      <c r="B18" s="200" t="s">
        <v>92</v>
      </c>
      <c r="C18" s="200" t="s">
        <v>93</v>
      </c>
      <c r="D18" s="200" t="s">
        <v>94</v>
      </c>
      <c r="E18" s="15" t="s">
        <v>104</v>
      </c>
      <c r="F18" s="9" t="s">
        <v>105</v>
      </c>
      <c r="G18" s="4" t="s">
        <v>106</v>
      </c>
      <c r="H18" s="209" t="str">
        <f>IF(AND(G18="Yes",G19="Yes",G20="Yes"), "Conformity", IF(OR(G18="Not", G18="Partially"), "Major Nonconformity",IF(OR(G19="Not",G19="Partially"), "Minor Nonconformity", IF(OR(G20="Not", G20="Partially"), "Minor Nonconformity", "Conformity"))))</f>
        <v>Major Nonconformity</v>
      </c>
      <c r="I18" s="205"/>
      <c r="J18" s="206"/>
      <c r="K18" s="197"/>
    </row>
    <row r="19" spans="1:12" ht="59.1" customHeight="1">
      <c r="A19" s="208"/>
      <c r="B19" s="200"/>
      <c r="C19" s="200"/>
      <c r="D19" s="200"/>
      <c r="E19" s="9" t="s">
        <v>107</v>
      </c>
      <c r="F19" s="170" t="s">
        <v>108</v>
      </c>
      <c r="G19" s="4" t="s">
        <v>97</v>
      </c>
      <c r="H19" s="210"/>
      <c r="I19" s="205"/>
      <c r="J19" s="206"/>
      <c r="K19" s="198"/>
    </row>
    <row r="20" spans="1:12" ht="57.95" customHeight="1">
      <c r="A20" s="208"/>
      <c r="B20" s="200"/>
      <c r="C20" s="200"/>
      <c r="D20" s="200"/>
      <c r="E20" s="9" t="s">
        <v>109</v>
      </c>
      <c r="F20" s="171"/>
      <c r="G20" s="3" t="s">
        <v>97</v>
      </c>
      <c r="H20" s="211"/>
      <c r="I20" s="205"/>
      <c r="J20" s="206"/>
      <c r="K20" s="199"/>
    </row>
    <row r="21" spans="1:12" ht="120">
      <c r="A21" s="46" t="s">
        <v>110</v>
      </c>
      <c r="B21" s="4" t="s">
        <v>92</v>
      </c>
      <c r="C21" s="4" t="s">
        <v>93</v>
      </c>
      <c r="D21" s="4" t="s">
        <v>94</v>
      </c>
      <c r="E21" s="9" t="s">
        <v>111</v>
      </c>
      <c r="F21" s="9" t="s">
        <v>112</v>
      </c>
      <c r="G21" s="4" t="s">
        <v>113</v>
      </c>
      <c r="H21" s="4" t="str">
        <f>IF(OR(G21="Not",G21="Partially"), "Minor Nonconformity",  IF(G21="Yes","Conformity","Does not apply"))</f>
        <v>Does not apply</v>
      </c>
      <c r="I21" s="205"/>
      <c r="J21" s="206"/>
      <c r="K21" s="3"/>
    </row>
    <row r="22" spans="1:12" ht="135">
      <c r="A22" s="46" t="s">
        <v>114</v>
      </c>
      <c r="B22" s="4" t="s">
        <v>92</v>
      </c>
      <c r="C22" s="4" t="s">
        <v>93</v>
      </c>
      <c r="D22" s="4" t="s">
        <v>94</v>
      </c>
      <c r="E22" s="9" t="s">
        <v>115</v>
      </c>
      <c r="F22" s="9" t="s">
        <v>116</v>
      </c>
      <c r="G22" s="4" t="s">
        <v>97</v>
      </c>
      <c r="H22" s="4" t="str">
        <f>IF(OR(G22="Not",G22="Partially"), "Minor Nonconformity",  IF(G22="Yes","Conformity","error"))</f>
        <v>Conformity</v>
      </c>
      <c r="I22" s="205"/>
      <c r="J22" s="206"/>
      <c r="K22" s="3"/>
    </row>
    <row r="23" spans="1:12" ht="72" customHeight="1">
      <c r="A23" s="46" t="s">
        <v>117</v>
      </c>
      <c r="B23" s="4" t="s">
        <v>92</v>
      </c>
      <c r="C23" s="4" t="s">
        <v>93</v>
      </c>
      <c r="D23" s="4" t="s">
        <v>118</v>
      </c>
      <c r="E23" s="9" t="s">
        <v>119</v>
      </c>
      <c r="F23" s="9" t="s">
        <v>120</v>
      </c>
      <c r="G23" s="4" t="s">
        <v>97</v>
      </c>
      <c r="H23" s="4" t="str">
        <f>IF(OR(G23="Not",G23="Partially"), "Minor Nonconformity",  IF(G23="Yes","Conformity","inputs required"))</f>
        <v>Conformity</v>
      </c>
      <c r="I23" s="205"/>
      <c r="J23" s="206"/>
      <c r="K23" s="15"/>
    </row>
    <row r="24" spans="1:12" ht="72" customHeight="1">
      <c r="A24" s="207" t="s">
        <v>121</v>
      </c>
      <c r="B24" s="200" t="s">
        <v>92</v>
      </c>
      <c r="C24" s="200" t="s">
        <v>93</v>
      </c>
      <c r="D24" s="200" t="s">
        <v>122</v>
      </c>
      <c r="E24" s="9" t="s">
        <v>123</v>
      </c>
      <c r="F24" s="9" t="s">
        <v>124</v>
      </c>
      <c r="G24" s="4" t="s">
        <v>97</v>
      </c>
      <c r="H24" s="209" t="str">
        <f>IF(AND(G24="Yes",G25="Yes",G26="Yes"), "Conformity", IF(OR(G24="Not", G24="Partially"), "Major Nonconformity",IF(OR(G25="Not",G25="Partially"), "Minor Nonconformity", IF(OR(G26="Not", G26="Partially"), "Minor Nonconformity", "Conformity"))))</f>
        <v>Minor Nonconformity</v>
      </c>
      <c r="I24" s="205"/>
      <c r="J24" s="206"/>
      <c r="K24" s="197"/>
    </row>
    <row r="25" spans="1:12" ht="63">
      <c r="A25" s="208"/>
      <c r="B25" s="200"/>
      <c r="C25" s="200"/>
      <c r="D25" s="200"/>
      <c r="E25" s="16" t="s">
        <v>125</v>
      </c>
      <c r="F25" s="9" t="s">
        <v>126</v>
      </c>
      <c r="G25" s="4" t="s">
        <v>97</v>
      </c>
      <c r="H25" s="210"/>
      <c r="I25" s="205"/>
      <c r="J25" s="206"/>
      <c r="K25" s="198"/>
    </row>
    <row r="26" spans="1:12" ht="63">
      <c r="A26" s="208"/>
      <c r="B26" s="200"/>
      <c r="C26" s="200"/>
      <c r="D26" s="200"/>
      <c r="E26" s="9" t="s">
        <v>127</v>
      </c>
      <c r="F26" s="9" t="s">
        <v>128</v>
      </c>
      <c r="G26" s="4" t="s">
        <v>106</v>
      </c>
      <c r="H26" s="211"/>
      <c r="I26" s="200"/>
      <c r="J26" s="200"/>
      <c r="K26" s="199"/>
    </row>
    <row r="29" spans="1:12" ht="39.950000000000003" customHeight="1">
      <c r="A29" s="191" t="s">
        <v>129</v>
      </c>
      <c r="B29" s="192"/>
      <c r="C29" s="192"/>
      <c r="D29" s="192"/>
      <c r="E29" s="192"/>
      <c r="F29" s="192"/>
      <c r="G29" s="192"/>
      <c r="H29" s="193"/>
      <c r="I29" s="203" t="s">
        <v>130</v>
      </c>
      <c r="J29" s="201">
        <f>IF(G21="Doesn't apply", ((COUNTIF(G15:G26,"Yes"))/11)*100, ((COUNTIF(G15:G26,"Yes"))/12)*100)</f>
        <v>58.333333333333336</v>
      </c>
      <c r="K29" s="202"/>
      <c r="L29" s="44"/>
    </row>
    <row r="30" spans="1:12" ht="65.099999999999994" customHeight="1">
      <c r="A30" s="194"/>
      <c r="B30" s="195"/>
      <c r="C30" s="195"/>
      <c r="D30" s="195"/>
      <c r="E30" s="195"/>
      <c r="F30" s="195"/>
      <c r="G30" s="195"/>
      <c r="H30" s="196"/>
      <c r="I30" s="204"/>
      <c r="J30" s="201"/>
      <c r="K30" s="202"/>
      <c r="L30" s="45"/>
    </row>
    <row r="104" spans="5:5">
      <c r="E104" s="17" t="s">
        <v>131</v>
      </c>
    </row>
  </sheetData>
  <mergeCells count="46">
    <mergeCell ref="J1:K3"/>
    <mergeCell ref="A1:B3"/>
    <mergeCell ref="A4:B9"/>
    <mergeCell ref="A11:C11"/>
    <mergeCell ref="A12:C12"/>
    <mergeCell ref="D11:E11"/>
    <mergeCell ref="D12:E12"/>
    <mergeCell ref="C1:I3"/>
    <mergeCell ref="C4:K6"/>
    <mergeCell ref="C7:K9"/>
    <mergeCell ref="G10:K13"/>
    <mergeCell ref="I14:J14"/>
    <mergeCell ref="I15:J15"/>
    <mergeCell ref="K15:K17"/>
    <mergeCell ref="H15:H17"/>
    <mergeCell ref="H18:H20"/>
    <mergeCell ref="I16:J16"/>
    <mergeCell ref="I17:J17"/>
    <mergeCell ref="I18:J18"/>
    <mergeCell ref="I19:J19"/>
    <mergeCell ref="I20:J20"/>
    <mergeCell ref="A15:A17"/>
    <mergeCell ref="A18:A20"/>
    <mergeCell ref="F19:F20"/>
    <mergeCell ref="B18:B20"/>
    <mergeCell ref="C18:C20"/>
    <mergeCell ref="D18:D20"/>
    <mergeCell ref="D15:D17"/>
    <mergeCell ref="C15:C17"/>
    <mergeCell ref="B15:B17"/>
    <mergeCell ref="A29:H30"/>
    <mergeCell ref="K24:K26"/>
    <mergeCell ref="I26:J26"/>
    <mergeCell ref="K18:K20"/>
    <mergeCell ref="J29:K30"/>
    <mergeCell ref="I29:I30"/>
    <mergeCell ref="I21:J21"/>
    <mergeCell ref="I22:J22"/>
    <mergeCell ref="I23:J23"/>
    <mergeCell ref="I24:J24"/>
    <mergeCell ref="I25:J25"/>
    <mergeCell ref="B24:B26"/>
    <mergeCell ref="C24:C26"/>
    <mergeCell ref="D24:D26"/>
    <mergeCell ref="A24:A26"/>
    <mergeCell ref="H24:H26"/>
  </mergeCells>
  <pageMargins left="1" right="1" top="1" bottom="1" header="0.5" footer="0.5"/>
  <pageSetup paperSize="9" orientation="portrait" horizontalDpi="0" verticalDpi="0"/>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496A3413-8B9A-4D36-AB54-8086CED00C37}">
          <x14:formula1>
            <xm:f>'Aux lists'!$A$2:$A$4</xm:f>
          </x14:formula1>
          <xm:sqref>G15:G20 G22:G26</xm:sqref>
        </x14:dataValidation>
        <x14:dataValidation type="list" allowBlank="1" showInputMessage="1" showErrorMessage="1" xr:uid="{D3C569C4-8C89-1D48-8565-C4368F3BDC34}">
          <x14:formula1>
            <xm:f>'Aux lists'!$A$2:$A$5</xm:f>
          </x14:formula1>
          <xm:sqref>G21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FACE2-4A6A-D24B-A125-E49BF7E06584}">
  <dimension ref="A1:J42"/>
  <sheetViews>
    <sheetView showGridLines="0" tabSelected="1" zoomScale="75" zoomScaleNormal="106" workbookViewId="0">
      <selection activeCell="C7" sqref="C7:I9"/>
    </sheetView>
  </sheetViews>
  <sheetFormatPr defaultColWidth="11" defaultRowHeight="15.75"/>
  <cols>
    <col min="1" max="1" width="13.125" bestFit="1" customWidth="1"/>
    <col min="2" max="2" width="11" bestFit="1" customWidth="1"/>
    <col min="3" max="3" width="11.625" customWidth="1"/>
    <col min="4" max="4" width="71.625" customWidth="1"/>
    <col min="5" max="5" width="28.625" customWidth="1"/>
    <col min="6" max="6" width="15.625" customWidth="1"/>
    <col min="7" max="7" width="16.375" customWidth="1"/>
    <col min="8" max="8" width="74.625" customWidth="1"/>
    <col min="9" max="9" width="34.625" customWidth="1"/>
  </cols>
  <sheetData>
    <row r="1" spans="1:10" ht="15.95" customHeight="1">
      <c r="A1" s="219"/>
      <c r="B1" s="220"/>
      <c r="C1" s="236" t="s">
        <v>74</v>
      </c>
      <c r="D1" s="237"/>
      <c r="E1" s="237"/>
      <c r="F1" s="237"/>
      <c r="G1" s="237"/>
      <c r="H1" s="237"/>
      <c r="I1" s="81"/>
    </row>
    <row r="2" spans="1:10" ht="15.95" customHeight="1">
      <c r="A2" s="221"/>
      <c r="B2" s="222"/>
      <c r="C2" s="239"/>
      <c r="D2" s="240"/>
      <c r="E2" s="240"/>
      <c r="F2" s="240"/>
      <c r="G2" s="240"/>
      <c r="H2" s="240"/>
      <c r="I2" s="82"/>
    </row>
    <row r="3" spans="1:10" ht="45.95" customHeight="1">
      <c r="A3" s="223"/>
      <c r="B3" s="224"/>
      <c r="C3" s="242"/>
      <c r="D3" s="243"/>
      <c r="E3" s="243"/>
      <c r="F3" s="243"/>
      <c r="G3" s="243"/>
      <c r="H3" s="243"/>
      <c r="I3" s="83"/>
    </row>
    <row r="4" spans="1:10" ht="27.95" customHeight="1">
      <c r="A4" s="272" t="s">
        <v>132</v>
      </c>
      <c r="B4" s="272"/>
      <c r="C4" s="274" t="s">
        <v>133</v>
      </c>
      <c r="D4" s="273"/>
      <c r="E4" s="273"/>
      <c r="F4" s="273"/>
      <c r="G4" s="273"/>
      <c r="H4" s="273"/>
      <c r="I4" s="273"/>
    </row>
    <row r="5" spans="1:10" ht="15.95" customHeight="1">
      <c r="A5" s="272"/>
      <c r="B5" s="272"/>
      <c r="C5" s="273"/>
      <c r="D5" s="273"/>
      <c r="E5" s="273"/>
      <c r="F5" s="273"/>
      <c r="G5" s="273"/>
      <c r="H5" s="273"/>
      <c r="I5" s="273"/>
    </row>
    <row r="6" spans="1:10" ht="39.950000000000003" customHeight="1">
      <c r="A6" s="272"/>
      <c r="B6" s="272"/>
      <c r="C6" s="273"/>
      <c r="D6" s="273"/>
      <c r="E6" s="273"/>
      <c r="F6" s="273"/>
      <c r="G6" s="273"/>
      <c r="H6" s="273"/>
      <c r="I6" s="273"/>
    </row>
    <row r="7" spans="1:10" ht="15.95" customHeight="1">
      <c r="A7" s="272"/>
      <c r="B7" s="272"/>
      <c r="C7" s="274" t="s">
        <v>134</v>
      </c>
      <c r="D7" s="273"/>
      <c r="E7" s="273"/>
      <c r="F7" s="273"/>
      <c r="G7" s="273"/>
      <c r="H7" s="273"/>
      <c r="I7" s="273"/>
    </row>
    <row r="8" spans="1:10" ht="15.75" customHeight="1">
      <c r="A8" s="272"/>
      <c r="B8" s="272"/>
      <c r="C8" s="273"/>
      <c r="D8" s="273"/>
      <c r="E8" s="273"/>
      <c r="F8" s="273"/>
      <c r="G8" s="273"/>
      <c r="H8" s="273"/>
      <c r="I8" s="273"/>
    </row>
    <row r="9" spans="1:10" ht="23.1" customHeight="1">
      <c r="A9" s="272"/>
      <c r="B9" s="272"/>
      <c r="C9" s="273"/>
      <c r="D9" s="273"/>
      <c r="E9" s="273"/>
      <c r="F9" s="273"/>
      <c r="G9" s="273"/>
      <c r="H9" s="273"/>
      <c r="I9" s="273"/>
    </row>
    <row r="10" spans="1:10" ht="24">
      <c r="A10" s="18"/>
      <c r="B10" s="20"/>
      <c r="C10" s="11"/>
      <c r="D10" s="11"/>
      <c r="E10" s="11"/>
      <c r="F10" s="11"/>
      <c r="G10" s="11"/>
      <c r="H10" s="11"/>
      <c r="I10" s="12"/>
      <c r="J10" s="1"/>
    </row>
    <row r="11" spans="1:10" ht="39.75" customHeight="1">
      <c r="A11" s="231" t="s">
        <v>78</v>
      </c>
      <c r="B11" s="232"/>
      <c r="C11" s="232"/>
      <c r="D11" s="186"/>
      <c r="E11" s="186"/>
      <c r="F11" s="25" t="s">
        <v>52</v>
      </c>
      <c r="G11" s="25"/>
      <c r="H11" s="269"/>
      <c r="I11" s="270"/>
      <c r="J11" s="1"/>
    </row>
    <row r="12" spans="1:10" ht="20.100000000000001" customHeight="1">
      <c r="A12" s="233" t="s">
        <v>79</v>
      </c>
      <c r="B12" s="234"/>
      <c r="C12" s="234"/>
      <c r="D12" s="235"/>
      <c r="E12" s="235"/>
      <c r="F12" s="26" t="s">
        <v>80</v>
      </c>
      <c r="G12" s="26"/>
      <c r="H12" s="235"/>
      <c r="I12" s="271"/>
      <c r="J12" s="1"/>
    </row>
    <row r="13" spans="1:10" ht="15.95" customHeight="1">
      <c r="A13" s="80"/>
      <c r="B13" s="6"/>
      <c r="C13" s="6"/>
      <c r="D13" s="6"/>
      <c r="E13" s="7"/>
      <c r="F13" s="7"/>
      <c r="G13" s="7"/>
      <c r="H13" s="2"/>
      <c r="I13" s="69"/>
      <c r="J13" s="1"/>
    </row>
    <row r="14" spans="1:10" ht="65.099999999999994" customHeight="1">
      <c r="A14" s="263" t="s">
        <v>135</v>
      </c>
      <c r="B14" s="263"/>
      <c r="C14" s="263"/>
      <c r="D14" s="263"/>
      <c r="E14" s="263"/>
      <c r="F14" s="263"/>
      <c r="G14" s="263"/>
      <c r="H14" s="263"/>
      <c r="I14" s="263"/>
    </row>
    <row r="15" spans="1:10" s="7" customFormat="1" ht="63">
      <c r="A15" s="258" t="s">
        <v>136</v>
      </c>
      <c r="B15" s="258"/>
      <c r="C15" s="258"/>
      <c r="D15" s="258"/>
      <c r="E15" s="84" t="s">
        <v>137</v>
      </c>
      <c r="F15" s="258" t="s">
        <v>138</v>
      </c>
      <c r="G15" s="258"/>
      <c r="H15" s="84" t="s">
        <v>139</v>
      </c>
      <c r="I15" s="85" t="s">
        <v>90</v>
      </c>
    </row>
    <row r="16" spans="1:10" ht="35.1" customHeight="1">
      <c r="A16" s="264" t="s">
        <v>140</v>
      </c>
      <c r="B16" s="264"/>
      <c r="C16" s="264"/>
      <c r="D16" s="264"/>
      <c r="E16" s="27" t="s">
        <v>100</v>
      </c>
      <c r="F16" s="205" t="str">
        <f>IF(AND(E16="Yes",E18="Not",E19="Not"),"Fulfilled Requirement",IF(AND(E17="Yes",E18="Not",E19="Not"),"Progress towards Fulfilment",IF(OR(E16="Not",E17="Not",E18="Yes",E19="Yes"),"Fail Criteria","more inputs are required")))</f>
        <v>Fail Criteria</v>
      </c>
      <c r="G16" s="254"/>
      <c r="H16" s="5"/>
      <c r="I16" s="197"/>
    </row>
    <row r="17" spans="1:9">
      <c r="A17" s="265" t="s">
        <v>141</v>
      </c>
      <c r="B17" s="265"/>
      <c r="C17" s="265"/>
      <c r="D17" s="265"/>
      <c r="E17" s="27" t="s">
        <v>97</v>
      </c>
      <c r="F17" s="255"/>
      <c r="G17" s="248"/>
      <c r="H17" s="5"/>
      <c r="I17" s="198"/>
    </row>
    <row r="18" spans="1:9">
      <c r="A18" s="262" t="s">
        <v>142</v>
      </c>
      <c r="B18" s="262"/>
      <c r="C18" s="262"/>
      <c r="D18" s="262"/>
      <c r="E18" s="27" t="s">
        <v>97</v>
      </c>
      <c r="F18" s="255"/>
      <c r="G18" s="248"/>
      <c r="H18" s="5"/>
      <c r="I18" s="198"/>
    </row>
    <row r="19" spans="1:9">
      <c r="A19" s="266" t="s">
        <v>143</v>
      </c>
      <c r="B19" s="267"/>
      <c r="C19" s="267"/>
      <c r="D19" s="268"/>
      <c r="E19" s="27" t="s">
        <v>100</v>
      </c>
      <c r="F19" s="256"/>
      <c r="G19" s="250"/>
      <c r="H19" s="5"/>
      <c r="I19" s="199"/>
    </row>
    <row r="20" spans="1:9" ht="62.1" customHeight="1">
      <c r="A20" s="263" t="s">
        <v>144</v>
      </c>
      <c r="B20" s="263"/>
      <c r="C20" s="263"/>
      <c r="D20" s="263"/>
      <c r="E20" s="263"/>
      <c r="F20" s="263"/>
      <c r="G20" s="263"/>
      <c r="H20" s="263"/>
      <c r="I20" s="263"/>
    </row>
    <row r="21" spans="1:9" s="7" customFormat="1" ht="63">
      <c r="A21" s="258" t="s">
        <v>136</v>
      </c>
      <c r="B21" s="258"/>
      <c r="C21" s="258"/>
      <c r="D21" s="258"/>
      <c r="E21" s="84" t="s">
        <v>145</v>
      </c>
      <c r="F21" s="258" t="s">
        <v>138</v>
      </c>
      <c r="G21" s="258"/>
      <c r="H21" s="84" t="s">
        <v>139</v>
      </c>
      <c r="I21" s="85" t="s">
        <v>90</v>
      </c>
    </row>
    <row r="22" spans="1:9" ht="36" customHeight="1">
      <c r="A22" s="259" t="s">
        <v>140</v>
      </c>
      <c r="B22" s="259"/>
      <c r="C22" s="259"/>
      <c r="D22" s="259"/>
      <c r="E22" s="3" t="s">
        <v>100</v>
      </c>
      <c r="F22" s="205" t="str">
        <f>IF(E22="Yes","Fulfilled Requirement",IF(AND(E23="Yes",E24="Yes",E25="Yes",E26="Not"),"Progress toward fulfillment","Fail Criteria"))</f>
        <v>Progress toward fulfillment</v>
      </c>
      <c r="G22" s="254"/>
      <c r="H22" s="5"/>
      <c r="I22" s="197"/>
    </row>
    <row r="23" spans="1:9" ht="24" customHeight="1">
      <c r="A23" s="261" t="s">
        <v>146</v>
      </c>
      <c r="B23" s="261"/>
      <c r="C23" s="261"/>
      <c r="D23" s="261"/>
      <c r="E23" s="3" t="s">
        <v>97</v>
      </c>
      <c r="F23" s="255"/>
      <c r="G23" s="248"/>
      <c r="H23" s="5"/>
      <c r="I23" s="198"/>
    </row>
    <row r="24" spans="1:9" ht="54" customHeight="1">
      <c r="A24" s="259" t="s">
        <v>147</v>
      </c>
      <c r="B24" s="259"/>
      <c r="C24" s="259"/>
      <c r="D24" s="259"/>
      <c r="E24" s="3" t="s">
        <v>97</v>
      </c>
      <c r="F24" s="255"/>
      <c r="G24" s="248"/>
      <c r="H24" s="5"/>
      <c r="I24" s="198"/>
    </row>
    <row r="25" spans="1:9" ht="33" customHeight="1">
      <c r="A25" s="259" t="s">
        <v>148</v>
      </c>
      <c r="B25" s="259"/>
      <c r="C25" s="259"/>
      <c r="D25" s="259"/>
      <c r="E25" s="3" t="s">
        <v>97</v>
      </c>
      <c r="F25" s="255"/>
      <c r="G25" s="248"/>
      <c r="H25" s="5"/>
      <c r="I25" s="198"/>
    </row>
    <row r="26" spans="1:9" ht="33" customHeight="1">
      <c r="A26" s="251" t="s">
        <v>149</v>
      </c>
      <c r="B26" s="252"/>
      <c r="C26" s="252"/>
      <c r="D26" s="253"/>
      <c r="E26" s="3" t="s">
        <v>100</v>
      </c>
      <c r="F26" s="256"/>
      <c r="G26" s="250"/>
      <c r="H26" s="27"/>
      <c r="I26" s="199"/>
    </row>
    <row r="27" spans="1:9" ht="57.95" customHeight="1">
      <c r="A27" s="257" t="s">
        <v>150</v>
      </c>
      <c r="B27" s="257"/>
      <c r="C27" s="257"/>
      <c r="D27" s="257"/>
      <c r="E27" s="257"/>
      <c r="F27" s="257"/>
      <c r="G27" s="257"/>
      <c r="H27" s="257"/>
      <c r="I27" s="257"/>
    </row>
    <row r="28" spans="1:9" ht="63">
      <c r="A28" s="258" t="s">
        <v>136</v>
      </c>
      <c r="B28" s="258"/>
      <c r="C28" s="258"/>
      <c r="D28" s="258"/>
      <c r="E28" s="84" t="s">
        <v>145</v>
      </c>
      <c r="F28" s="258" t="s">
        <v>138</v>
      </c>
      <c r="G28" s="258"/>
      <c r="H28" s="84" t="s">
        <v>139</v>
      </c>
      <c r="I28" s="85" t="s">
        <v>90</v>
      </c>
    </row>
    <row r="29" spans="1:9" ht="36.950000000000003" customHeight="1">
      <c r="A29" s="259" t="s">
        <v>140</v>
      </c>
      <c r="B29" s="259"/>
      <c r="C29" s="259"/>
      <c r="D29" s="259"/>
      <c r="E29" s="3" t="s">
        <v>100</v>
      </c>
      <c r="F29" s="205" t="str">
        <f>IF(E29="Yes","Fulfilled Requirement",IF(AND(E30="Yes",E31="Yes",E32="Yes",E33="Not"),"Progress toward fulfillment","Fail Criteria"))</f>
        <v>Progress toward fulfillment</v>
      </c>
      <c r="G29" s="254"/>
      <c r="H29" s="5"/>
      <c r="I29" s="197"/>
    </row>
    <row r="30" spans="1:9" ht="33" customHeight="1">
      <c r="A30" s="260" t="s">
        <v>151</v>
      </c>
      <c r="B30" s="260"/>
      <c r="C30" s="260"/>
      <c r="D30" s="260"/>
      <c r="E30" s="3" t="s">
        <v>97</v>
      </c>
      <c r="F30" s="255"/>
      <c r="G30" s="248"/>
      <c r="H30" s="5"/>
      <c r="I30" s="198"/>
    </row>
    <row r="31" spans="1:9" ht="45" customHeight="1">
      <c r="A31" s="259" t="s">
        <v>147</v>
      </c>
      <c r="B31" s="259"/>
      <c r="C31" s="259"/>
      <c r="D31" s="259"/>
      <c r="E31" s="3" t="s">
        <v>97</v>
      </c>
      <c r="F31" s="255"/>
      <c r="G31" s="248"/>
      <c r="H31" s="5"/>
      <c r="I31" s="198"/>
    </row>
    <row r="32" spans="1:9" ht="33.950000000000003" customHeight="1">
      <c r="A32" s="259" t="s">
        <v>148</v>
      </c>
      <c r="B32" s="259"/>
      <c r="C32" s="259"/>
      <c r="D32" s="259"/>
      <c r="E32" s="3" t="s">
        <v>97</v>
      </c>
      <c r="F32" s="255"/>
      <c r="G32" s="248"/>
      <c r="H32" s="5"/>
      <c r="I32" s="198"/>
    </row>
    <row r="33" spans="1:9" ht="33.950000000000003" customHeight="1">
      <c r="A33" s="251" t="s">
        <v>149</v>
      </c>
      <c r="B33" s="252"/>
      <c r="C33" s="252"/>
      <c r="D33" s="253"/>
      <c r="E33" s="3" t="s">
        <v>100</v>
      </c>
      <c r="F33" s="256"/>
      <c r="G33" s="250"/>
      <c r="H33" s="5"/>
      <c r="I33" s="199"/>
    </row>
    <row r="34" spans="1:9" ht="66" customHeight="1">
      <c r="A34" s="257" t="s">
        <v>152</v>
      </c>
      <c r="B34" s="257"/>
      <c r="C34" s="257"/>
      <c r="D34" s="257"/>
      <c r="E34" s="257"/>
      <c r="F34" s="257"/>
      <c r="G34" s="257"/>
      <c r="H34" s="257"/>
      <c r="I34" s="257"/>
    </row>
    <row r="35" spans="1:9" ht="63">
      <c r="A35" s="258" t="s">
        <v>136</v>
      </c>
      <c r="B35" s="258"/>
      <c r="C35" s="258"/>
      <c r="D35" s="258"/>
      <c r="E35" s="84" t="s">
        <v>145</v>
      </c>
      <c r="F35" s="258" t="s">
        <v>138</v>
      </c>
      <c r="G35" s="258"/>
      <c r="H35" s="84" t="s">
        <v>139</v>
      </c>
      <c r="I35" s="85" t="s">
        <v>90</v>
      </c>
    </row>
    <row r="36" spans="1:9" ht="37.5" customHeight="1">
      <c r="A36" s="259" t="s">
        <v>153</v>
      </c>
      <c r="B36" s="259"/>
      <c r="C36" s="259"/>
      <c r="D36" s="259"/>
      <c r="E36" s="3" t="s">
        <v>100</v>
      </c>
      <c r="F36" s="205" t="str">
        <f>IF(AND(E36="Yes",E37="Yes"),"Fulfilled Requirement",IF(AND(E38="Yes",E39="Yes",E40="Yes",E41="Not"),"Progress towards fulfillment",IF(OR(E38="Not",E39="Not",E40="Not",E41="Yes"),"Fail Criteria","more inputs are required")))</f>
        <v>Progress towards fulfillment</v>
      </c>
      <c r="G36" s="254"/>
      <c r="H36" s="5"/>
      <c r="I36" s="197"/>
    </row>
    <row r="37" spans="1:9" ht="37.5" customHeight="1">
      <c r="A37" s="260" t="s">
        <v>154</v>
      </c>
      <c r="B37" s="260"/>
      <c r="C37" s="260"/>
      <c r="D37" s="260"/>
      <c r="E37" s="3" t="s">
        <v>97</v>
      </c>
      <c r="F37" s="255"/>
      <c r="G37" s="248"/>
      <c r="H37" s="5"/>
      <c r="I37" s="198"/>
    </row>
    <row r="38" spans="1:9" ht="37.5" customHeight="1">
      <c r="A38" s="260" t="s">
        <v>155</v>
      </c>
      <c r="B38" s="260"/>
      <c r="C38" s="260"/>
      <c r="D38" s="260"/>
      <c r="E38" s="3" t="s">
        <v>97</v>
      </c>
      <c r="F38" s="255"/>
      <c r="G38" s="248"/>
      <c r="H38" s="5"/>
      <c r="I38" s="198"/>
    </row>
    <row r="39" spans="1:9" ht="51" customHeight="1">
      <c r="A39" s="259" t="s">
        <v>147</v>
      </c>
      <c r="B39" s="259"/>
      <c r="C39" s="259"/>
      <c r="D39" s="259"/>
      <c r="E39" s="3" t="s">
        <v>97</v>
      </c>
      <c r="F39" s="255"/>
      <c r="G39" s="248"/>
      <c r="H39" s="5"/>
      <c r="I39" s="198"/>
    </row>
    <row r="40" spans="1:9" ht="37.5" customHeight="1">
      <c r="A40" s="259" t="s">
        <v>148</v>
      </c>
      <c r="B40" s="259"/>
      <c r="C40" s="259"/>
      <c r="D40" s="259"/>
      <c r="E40" s="3" t="s">
        <v>97</v>
      </c>
      <c r="F40" s="255"/>
      <c r="G40" s="248"/>
      <c r="H40" s="5"/>
      <c r="I40" s="198"/>
    </row>
    <row r="41" spans="1:9" ht="35.1" customHeight="1">
      <c r="A41" s="251" t="s">
        <v>149</v>
      </c>
      <c r="B41" s="252"/>
      <c r="C41" s="252"/>
      <c r="D41" s="253"/>
      <c r="E41" s="3" t="s">
        <v>100</v>
      </c>
      <c r="F41" s="256"/>
      <c r="G41" s="250"/>
      <c r="H41" s="5"/>
      <c r="I41" s="199"/>
    </row>
    <row r="42" spans="1:9">
      <c r="B42" s="28"/>
    </row>
  </sheetData>
  <mergeCells count="51">
    <mergeCell ref="A1:B3"/>
    <mergeCell ref="A4:B9"/>
    <mergeCell ref="C4:I6"/>
    <mergeCell ref="C7:I9"/>
    <mergeCell ref="C1:H3"/>
    <mergeCell ref="A11:C11"/>
    <mergeCell ref="D11:E11"/>
    <mergeCell ref="A12:C12"/>
    <mergeCell ref="D12:E12"/>
    <mergeCell ref="H11:I11"/>
    <mergeCell ref="H12:I12"/>
    <mergeCell ref="A18:D18"/>
    <mergeCell ref="F15:G15"/>
    <mergeCell ref="A20:I20"/>
    <mergeCell ref="A14:I14"/>
    <mergeCell ref="A15:D15"/>
    <mergeCell ref="A16:D16"/>
    <mergeCell ref="A17:D17"/>
    <mergeCell ref="A19:D19"/>
    <mergeCell ref="A23:D23"/>
    <mergeCell ref="A24:D24"/>
    <mergeCell ref="A25:D25"/>
    <mergeCell ref="A21:D21"/>
    <mergeCell ref="F21:G21"/>
    <mergeCell ref="A22:D22"/>
    <mergeCell ref="I36:I41"/>
    <mergeCell ref="F36:G41"/>
    <mergeCell ref="A27:I27"/>
    <mergeCell ref="A28:D28"/>
    <mergeCell ref="F28:G28"/>
    <mergeCell ref="A29:D29"/>
    <mergeCell ref="A30:D30"/>
    <mergeCell ref="A31:D31"/>
    <mergeCell ref="A32:D32"/>
    <mergeCell ref="I29:I33"/>
    <mergeCell ref="A26:D26"/>
    <mergeCell ref="A33:D33"/>
    <mergeCell ref="A41:D41"/>
    <mergeCell ref="I22:I26"/>
    <mergeCell ref="I16:I19"/>
    <mergeCell ref="F16:G19"/>
    <mergeCell ref="F22:G26"/>
    <mergeCell ref="F29:G33"/>
    <mergeCell ref="A34:I34"/>
    <mergeCell ref="A35:D35"/>
    <mergeCell ref="F35:G35"/>
    <mergeCell ref="A36:D36"/>
    <mergeCell ref="A37:D37"/>
    <mergeCell ref="A39:D39"/>
    <mergeCell ref="A40:D40"/>
    <mergeCell ref="A38:D38"/>
  </mergeCells>
  <pageMargins left="0.7" right="0.7" top="0.75" bottom="0.75" header="0.3" footer="0.3"/>
  <pageSetup paperSize="9"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22CF9529-F160-5244-8948-FD46D839C3A7}">
          <x14:formula1>
            <xm:f>'Aux lists'!$A$2:$A$3</xm:f>
          </x14:formula1>
          <xm:sqref>E16:E19 E29:E33 E36:E41 E22:E26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223B5-3E95-EF41-8D06-7C1D0268B75E}">
  <dimension ref="A1:J61"/>
  <sheetViews>
    <sheetView showGridLines="0" topLeftCell="C35" zoomScale="75" workbookViewId="0">
      <selection activeCell="F35" sqref="F35:F36"/>
    </sheetView>
  </sheetViews>
  <sheetFormatPr defaultColWidth="11" defaultRowHeight="15.75"/>
  <cols>
    <col min="1" max="1" width="20.875" customWidth="1"/>
    <col min="3" max="3" width="11.625" customWidth="1"/>
    <col min="4" max="4" width="12" customWidth="1"/>
    <col min="5" max="5" width="96.875" customWidth="1"/>
    <col min="6" max="6" width="51.375" customWidth="1"/>
    <col min="7" max="8" width="20.5" customWidth="1"/>
    <col min="9" max="9" width="54.5" customWidth="1"/>
    <col min="10" max="10" width="18.875" customWidth="1"/>
  </cols>
  <sheetData>
    <row r="1" spans="1:10" ht="41.25" customHeight="1">
      <c r="A1" s="219" t="s">
        <v>156</v>
      </c>
      <c r="B1" s="220"/>
      <c r="C1" s="279" t="s">
        <v>74</v>
      </c>
      <c r="D1" s="279"/>
      <c r="E1" s="279"/>
      <c r="F1" s="279"/>
      <c r="G1" s="279"/>
      <c r="H1" s="279"/>
      <c r="I1" s="279"/>
      <c r="J1" s="279"/>
    </row>
    <row r="2" spans="1:10" ht="34.5" customHeight="1">
      <c r="A2" s="221"/>
      <c r="B2" s="222"/>
      <c r="C2" s="279"/>
      <c r="D2" s="279"/>
      <c r="E2" s="279"/>
      <c r="F2" s="279"/>
      <c r="G2" s="279"/>
      <c r="H2" s="279"/>
      <c r="I2" s="279"/>
      <c r="J2" s="279"/>
    </row>
    <row r="3" spans="1:10">
      <c r="A3" s="223"/>
      <c r="B3" s="224"/>
      <c r="C3" s="279"/>
      <c r="D3" s="279"/>
      <c r="E3" s="279"/>
      <c r="F3" s="279"/>
      <c r="G3" s="279"/>
      <c r="H3" s="279"/>
      <c r="I3" s="279"/>
      <c r="J3" s="279"/>
    </row>
    <row r="4" spans="1:10">
      <c r="A4" s="225" t="s">
        <v>157</v>
      </c>
      <c r="B4" s="226"/>
      <c r="C4" s="280" t="s">
        <v>158</v>
      </c>
      <c r="D4" s="246"/>
      <c r="E4" s="246"/>
      <c r="F4" s="246"/>
      <c r="G4" s="246"/>
      <c r="H4" s="246"/>
      <c r="I4" s="246"/>
      <c r="J4" s="246"/>
    </row>
    <row r="5" spans="1:10" ht="36" customHeight="1">
      <c r="A5" s="227"/>
      <c r="B5" s="228"/>
      <c r="C5" s="246"/>
      <c r="D5" s="246"/>
      <c r="E5" s="246"/>
      <c r="F5" s="246"/>
      <c r="G5" s="246"/>
      <c r="H5" s="246"/>
      <c r="I5" s="246"/>
      <c r="J5" s="246"/>
    </row>
    <row r="6" spans="1:10" ht="62.1" customHeight="1">
      <c r="A6" s="227"/>
      <c r="B6" s="228"/>
      <c r="C6" s="246"/>
      <c r="D6" s="246"/>
      <c r="E6" s="246"/>
      <c r="F6" s="246"/>
      <c r="G6" s="246"/>
      <c r="H6" s="246"/>
      <c r="I6" s="246"/>
      <c r="J6" s="246"/>
    </row>
    <row r="7" spans="1:10">
      <c r="A7" s="227"/>
      <c r="B7" s="228"/>
      <c r="C7" s="280" t="s">
        <v>159</v>
      </c>
      <c r="D7" s="281"/>
      <c r="E7" s="281"/>
      <c r="F7" s="281"/>
      <c r="G7" s="281"/>
      <c r="H7" s="281"/>
      <c r="I7" s="281"/>
      <c r="J7" s="281"/>
    </row>
    <row r="8" spans="1:10">
      <c r="A8" s="227"/>
      <c r="B8" s="228"/>
      <c r="C8" s="281"/>
      <c r="D8" s="281"/>
      <c r="E8" s="281"/>
      <c r="F8" s="281"/>
      <c r="G8" s="281"/>
      <c r="H8" s="281"/>
      <c r="I8" s="281"/>
      <c r="J8" s="281"/>
    </row>
    <row r="9" spans="1:10">
      <c r="A9" s="229"/>
      <c r="B9" s="230"/>
      <c r="C9" s="281"/>
      <c r="D9" s="281"/>
      <c r="E9" s="281"/>
      <c r="F9" s="281"/>
      <c r="G9" s="281"/>
      <c r="H9" s="281"/>
      <c r="I9" s="281"/>
      <c r="J9" s="282"/>
    </row>
    <row r="10" spans="1:10" ht="24">
      <c r="A10" s="54"/>
      <c r="B10" s="55"/>
      <c r="C10" s="11"/>
      <c r="D10" s="11"/>
      <c r="E10" s="11"/>
      <c r="F10" s="11"/>
      <c r="G10" s="11"/>
      <c r="H10" s="11"/>
      <c r="I10" s="11"/>
      <c r="J10" s="57"/>
    </row>
    <row r="11" spans="1:10" ht="32.25" customHeight="1">
      <c r="A11" s="283" t="s">
        <v>78</v>
      </c>
      <c r="B11" s="284"/>
      <c r="C11" s="284"/>
      <c r="D11" s="186"/>
      <c r="E11" s="186"/>
      <c r="F11" s="25" t="s">
        <v>52</v>
      </c>
      <c r="G11" s="269"/>
      <c r="H11" s="269"/>
      <c r="I11" s="269"/>
      <c r="J11" s="56"/>
    </row>
    <row r="12" spans="1:10" ht="18.75">
      <c r="A12" s="285" t="s">
        <v>79</v>
      </c>
      <c r="B12" s="286"/>
      <c r="C12" s="286"/>
      <c r="D12" s="235"/>
      <c r="E12" s="235"/>
      <c r="F12" s="26" t="s">
        <v>80</v>
      </c>
      <c r="G12" s="235"/>
      <c r="H12" s="235"/>
      <c r="I12" s="235"/>
      <c r="J12" s="56"/>
    </row>
    <row r="13" spans="1:10">
      <c r="A13" s="21"/>
      <c r="B13" s="22"/>
      <c r="C13" s="22"/>
      <c r="D13" s="22"/>
      <c r="E13" s="23"/>
      <c r="F13" s="23"/>
      <c r="G13" s="24"/>
      <c r="H13" s="24"/>
      <c r="I13" s="24"/>
      <c r="J13" s="58"/>
    </row>
    <row r="14" spans="1:10" ht="78.75">
      <c r="A14" s="50" t="s">
        <v>160</v>
      </c>
      <c r="B14" s="50" t="s">
        <v>82</v>
      </c>
      <c r="C14" s="50" t="s">
        <v>83</v>
      </c>
      <c r="D14" s="50" t="s">
        <v>84</v>
      </c>
      <c r="E14" s="51" t="s">
        <v>85</v>
      </c>
      <c r="F14" s="50" t="s">
        <v>86</v>
      </c>
      <c r="G14" s="61" t="s">
        <v>161</v>
      </c>
      <c r="H14" s="50" t="s">
        <v>138</v>
      </c>
      <c r="I14" s="61" t="s">
        <v>162</v>
      </c>
      <c r="J14" s="60" t="s">
        <v>90</v>
      </c>
    </row>
    <row r="15" spans="1:10" s="30" customFormat="1" ht="77.25">
      <c r="A15" s="200" t="s">
        <v>163</v>
      </c>
      <c r="B15" s="200" t="s">
        <v>164</v>
      </c>
      <c r="C15" s="200" t="s">
        <v>165</v>
      </c>
      <c r="D15" s="200" t="s">
        <v>166</v>
      </c>
      <c r="E15" s="13" t="s">
        <v>167</v>
      </c>
      <c r="F15" s="13" t="s">
        <v>168</v>
      </c>
      <c r="G15" s="4" t="s">
        <v>97</v>
      </c>
      <c r="H15" s="200" t="str">
        <f>IF(AND(G15="Yes", G16="Yes", G15="Yes", G17="Yes"), "Pass criterion", "Fail criterion")</f>
        <v>Fail criterion</v>
      </c>
      <c r="I15" s="70"/>
      <c r="J15" s="200"/>
    </row>
    <row r="16" spans="1:10" ht="97.5" customHeight="1">
      <c r="A16" s="200"/>
      <c r="B16" s="200"/>
      <c r="C16" s="200"/>
      <c r="D16" s="200"/>
      <c r="E16" s="9" t="s">
        <v>169</v>
      </c>
      <c r="F16" s="32" t="s">
        <v>170</v>
      </c>
      <c r="G16" s="3" t="s">
        <v>100</v>
      </c>
      <c r="H16" s="200"/>
      <c r="I16" s="29"/>
      <c r="J16" s="200"/>
    </row>
    <row r="17" spans="1:10">
      <c r="A17" s="200"/>
      <c r="B17" s="200"/>
      <c r="C17" s="200"/>
      <c r="D17" s="200"/>
      <c r="E17" s="15" t="s">
        <v>171</v>
      </c>
      <c r="F17" s="5" t="s">
        <v>172</v>
      </c>
      <c r="G17" s="3" t="s">
        <v>97</v>
      </c>
      <c r="H17" s="200"/>
      <c r="I17" s="29"/>
      <c r="J17" s="200"/>
    </row>
    <row r="18" spans="1:10" ht="108.95" customHeight="1">
      <c r="A18" s="200" t="s">
        <v>173</v>
      </c>
      <c r="B18" s="200" t="s">
        <v>174</v>
      </c>
      <c r="C18" s="200" t="s">
        <v>165</v>
      </c>
      <c r="D18" s="200" t="s">
        <v>175</v>
      </c>
      <c r="E18" s="13" t="s">
        <v>176</v>
      </c>
      <c r="F18" s="32" t="s">
        <v>177</v>
      </c>
      <c r="G18" s="3" t="s">
        <v>100</v>
      </c>
      <c r="H18" s="200" t="str">
        <f>IF(AND(G18="Yes", G19="Yes", G20="Yes"), "Pass criterion", "Fail criterion")</f>
        <v>Fail criterion</v>
      </c>
      <c r="I18" s="5"/>
      <c r="J18" s="275"/>
    </row>
    <row r="19" spans="1:10" ht="46.5">
      <c r="A19" s="200"/>
      <c r="B19" s="200"/>
      <c r="C19" s="200"/>
      <c r="D19" s="200"/>
      <c r="E19" s="13" t="s">
        <v>178</v>
      </c>
      <c r="F19" s="32" t="s">
        <v>179</v>
      </c>
      <c r="G19" s="3" t="s">
        <v>100</v>
      </c>
      <c r="H19" s="200"/>
      <c r="I19" s="5"/>
      <c r="J19" s="275"/>
    </row>
    <row r="20" spans="1:10">
      <c r="A20" s="200"/>
      <c r="B20" s="200"/>
      <c r="C20" s="200"/>
      <c r="D20" s="200"/>
      <c r="E20" s="15" t="s">
        <v>180</v>
      </c>
      <c r="F20" s="5" t="s">
        <v>172</v>
      </c>
      <c r="G20" s="3" t="s">
        <v>97</v>
      </c>
      <c r="H20" s="200"/>
      <c r="I20" s="5"/>
      <c r="J20" s="275"/>
    </row>
    <row r="21" spans="1:10" ht="251.25" customHeight="1">
      <c r="A21" s="200" t="s">
        <v>181</v>
      </c>
      <c r="B21" s="200" t="s">
        <v>164</v>
      </c>
      <c r="C21" s="200" t="s">
        <v>165</v>
      </c>
      <c r="D21" s="200" t="s">
        <v>182</v>
      </c>
      <c r="E21" s="13" t="s">
        <v>183</v>
      </c>
      <c r="F21" s="32" t="s">
        <v>184</v>
      </c>
      <c r="G21" s="3" t="s">
        <v>100</v>
      </c>
      <c r="H21" s="200" t="str">
        <f>IF(AND(G21="Yes", G22="Yes"), "Pass criterion", "Fail criterion")</f>
        <v>Fail criterion</v>
      </c>
      <c r="I21" s="5"/>
      <c r="J21" s="275"/>
    </row>
    <row r="22" spans="1:10" ht="41.1" customHeight="1">
      <c r="A22" s="200"/>
      <c r="B22" s="200"/>
      <c r="C22" s="200"/>
      <c r="D22" s="200"/>
      <c r="E22" s="9" t="s">
        <v>171</v>
      </c>
      <c r="F22" s="5" t="s">
        <v>172</v>
      </c>
      <c r="G22" s="3" t="s">
        <v>97</v>
      </c>
      <c r="H22" s="200"/>
      <c r="I22" s="5"/>
      <c r="J22" s="275"/>
    </row>
    <row r="23" spans="1:10" ht="148.5" customHeight="1">
      <c r="A23" s="200" t="s">
        <v>185</v>
      </c>
      <c r="B23" s="200" t="s">
        <v>164</v>
      </c>
      <c r="C23" s="200" t="s">
        <v>165</v>
      </c>
      <c r="D23" s="200" t="s">
        <v>186</v>
      </c>
      <c r="E23" s="13" t="s">
        <v>187</v>
      </c>
      <c r="F23" s="32" t="s">
        <v>188</v>
      </c>
      <c r="G23" s="3" t="s">
        <v>97</v>
      </c>
      <c r="H23" s="200" t="str">
        <f>IF(AND(G23="Yes", G24="Yes", G25="Yes"), "Pass criterion", "Fail criterion")</f>
        <v>Pass criterion</v>
      </c>
      <c r="I23" s="5"/>
      <c r="J23" s="275"/>
    </row>
    <row r="24" spans="1:10" ht="36" customHeight="1">
      <c r="A24" s="200"/>
      <c r="B24" s="200"/>
      <c r="C24" s="200"/>
      <c r="D24" s="200"/>
      <c r="E24" s="9" t="s">
        <v>171</v>
      </c>
      <c r="F24" s="5" t="s">
        <v>172</v>
      </c>
      <c r="G24" s="3" t="s">
        <v>97</v>
      </c>
      <c r="H24" s="200"/>
      <c r="I24" s="5"/>
      <c r="J24" s="275"/>
    </row>
    <row r="25" spans="1:10" ht="36" customHeight="1">
      <c r="A25" s="200"/>
      <c r="B25" s="200"/>
      <c r="C25" s="200"/>
      <c r="D25" s="200"/>
      <c r="E25" s="13" t="s">
        <v>189</v>
      </c>
      <c r="F25" s="314" t="s">
        <v>190</v>
      </c>
      <c r="G25" s="3" t="s">
        <v>97</v>
      </c>
      <c r="H25" s="200"/>
      <c r="I25" s="5"/>
      <c r="J25" s="275"/>
    </row>
    <row r="26" spans="1:10" ht="134.25" customHeight="1">
      <c r="A26" s="200" t="s">
        <v>191</v>
      </c>
      <c r="B26" s="200" t="s">
        <v>192</v>
      </c>
      <c r="C26" s="200" t="s">
        <v>193</v>
      </c>
      <c r="D26" s="200" t="s">
        <v>194</v>
      </c>
      <c r="E26" s="9" t="s">
        <v>195</v>
      </c>
      <c r="F26" s="314" t="s">
        <v>196</v>
      </c>
      <c r="G26" s="3" t="s">
        <v>97</v>
      </c>
      <c r="H26" s="200" t="str">
        <f>IF(AND(G26="Yes", G27="Yes", G28="Yes", G29="Yes"), "Pass criterion", "Fail criterion")</f>
        <v>Pass criterion</v>
      </c>
      <c r="I26" s="5"/>
      <c r="J26" s="275"/>
    </row>
    <row r="27" spans="1:10" ht="69" customHeight="1">
      <c r="A27" s="153"/>
      <c r="B27" s="200"/>
      <c r="C27" s="200"/>
      <c r="D27" s="200"/>
      <c r="E27" s="9" t="s">
        <v>197</v>
      </c>
      <c r="F27" s="314" t="s">
        <v>198</v>
      </c>
      <c r="G27" s="3" t="s">
        <v>97</v>
      </c>
      <c r="H27" s="200"/>
      <c r="I27" s="5"/>
      <c r="J27" s="275"/>
    </row>
    <row r="28" spans="1:10" ht="45" customHeight="1">
      <c r="A28" s="153"/>
      <c r="B28" s="200"/>
      <c r="C28" s="200"/>
      <c r="D28" s="200"/>
      <c r="E28" s="9" t="s">
        <v>171</v>
      </c>
      <c r="F28" s="5" t="s">
        <v>172</v>
      </c>
      <c r="G28" s="3" t="s">
        <v>97</v>
      </c>
      <c r="H28" s="200"/>
      <c r="I28" s="5"/>
      <c r="J28" s="275"/>
    </row>
    <row r="29" spans="1:10" ht="42" customHeight="1">
      <c r="A29" s="153"/>
      <c r="B29" s="200"/>
      <c r="C29" s="200"/>
      <c r="D29" s="200"/>
      <c r="E29" s="15" t="s">
        <v>199</v>
      </c>
      <c r="F29" s="32" t="s">
        <v>200</v>
      </c>
      <c r="G29" s="3" t="s">
        <v>97</v>
      </c>
      <c r="H29" s="200"/>
      <c r="I29" s="5"/>
      <c r="J29" s="275"/>
    </row>
    <row r="30" spans="1:10" ht="188.25" customHeight="1">
      <c r="A30" s="200" t="s">
        <v>201</v>
      </c>
      <c r="B30" s="200" t="s">
        <v>192</v>
      </c>
      <c r="C30" s="200" t="s">
        <v>193</v>
      </c>
      <c r="D30" s="200" t="s">
        <v>194</v>
      </c>
      <c r="E30" s="9" t="s">
        <v>202</v>
      </c>
      <c r="F30" s="314" t="s">
        <v>203</v>
      </c>
      <c r="G30" s="3" t="s">
        <v>97</v>
      </c>
      <c r="H30" s="200" t="str">
        <f>IF(AND(G30="Yes", G31="Yes", G32="Yes"), "Pass criterion", "Fail criterion")</f>
        <v>Fail criterion</v>
      </c>
      <c r="I30" s="5"/>
      <c r="J30" s="275"/>
    </row>
    <row r="31" spans="1:10" ht="63.95" customHeight="1">
      <c r="A31" s="200"/>
      <c r="B31" s="200"/>
      <c r="C31" s="200"/>
      <c r="D31" s="200"/>
      <c r="E31" s="9" t="s">
        <v>171</v>
      </c>
      <c r="F31" s="315" t="s">
        <v>172</v>
      </c>
      <c r="G31" s="3" t="s">
        <v>97</v>
      </c>
      <c r="H31" s="153"/>
      <c r="I31" s="5"/>
      <c r="J31" s="275"/>
    </row>
    <row r="32" spans="1:10" ht="71.099999999999994" customHeight="1">
      <c r="A32" s="200"/>
      <c r="B32" s="200"/>
      <c r="C32" s="200"/>
      <c r="D32" s="200"/>
      <c r="E32" s="15" t="s">
        <v>204</v>
      </c>
      <c r="F32" s="314" t="s">
        <v>200</v>
      </c>
      <c r="G32" s="3" t="s">
        <v>100</v>
      </c>
      <c r="H32" s="153"/>
      <c r="I32" s="5"/>
      <c r="J32" s="275"/>
    </row>
    <row r="33" spans="1:10" ht="199.5" customHeight="1">
      <c r="A33" s="200" t="s">
        <v>205</v>
      </c>
      <c r="B33" s="200" t="s">
        <v>92</v>
      </c>
      <c r="C33" s="200" t="s">
        <v>206</v>
      </c>
      <c r="D33" s="200" t="s">
        <v>207</v>
      </c>
      <c r="E33" s="59" t="s">
        <v>208</v>
      </c>
      <c r="F33" s="314" t="s">
        <v>203</v>
      </c>
      <c r="G33" s="3" t="s">
        <v>97</v>
      </c>
      <c r="H33" s="200" t="str">
        <f>IF(AND(G33="Yes", G34="Yes", G35="Yes", G36="Yes", G37="Yes"), "Pass criterion", "Fail criterion")</f>
        <v>Fail criterion</v>
      </c>
      <c r="I33" s="5"/>
      <c r="J33" s="275"/>
    </row>
    <row r="34" spans="1:10" ht="36" customHeight="1">
      <c r="A34" s="200"/>
      <c r="B34" s="200"/>
      <c r="C34" s="200"/>
      <c r="D34" s="200"/>
      <c r="E34" s="9" t="s">
        <v>171</v>
      </c>
      <c r="F34" s="5" t="s">
        <v>172</v>
      </c>
      <c r="G34" s="3" t="s">
        <v>97</v>
      </c>
      <c r="H34" s="200"/>
      <c r="I34" s="5"/>
      <c r="J34" s="275"/>
    </row>
    <row r="35" spans="1:10" ht="134.25" customHeight="1">
      <c r="A35" s="200"/>
      <c r="B35" s="200"/>
      <c r="C35" s="200"/>
      <c r="D35" s="200"/>
      <c r="E35" s="59" t="s">
        <v>209</v>
      </c>
      <c r="F35" s="314" t="s">
        <v>196</v>
      </c>
      <c r="G35" s="3" t="s">
        <v>100</v>
      </c>
      <c r="H35" s="200"/>
      <c r="I35" s="5"/>
      <c r="J35" s="275"/>
    </row>
    <row r="36" spans="1:10" ht="133.5" customHeight="1">
      <c r="A36" s="200"/>
      <c r="B36" s="200"/>
      <c r="C36" s="200"/>
      <c r="D36" s="200"/>
      <c r="E36" s="9" t="s">
        <v>210</v>
      </c>
      <c r="F36" s="314" t="s">
        <v>196</v>
      </c>
      <c r="G36" s="3" t="s">
        <v>97</v>
      </c>
      <c r="H36" s="200"/>
      <c r="I36" s="5"/>
      <c r="J36" s="275"/>
    </row>
    <row r="37" spans="1:10" ht="50.1" customHeight="1">
      <c r="A37" s="200"/>
      <c r="B37" s="200"/>
      <c r="C37" s="200"/>
      <c r="D37" s="200"/>
      <c r="E37" s="9" t="s">
        <v>211</v>
      </c>
      <c r="F37" s="32" t="s">
        <v>200</v>
      </c>
      <c r="G37" s="3" t="s">
        <v>97</v>
      </c>
      <c r="H37" s="200"/>
      <c r="I37" s="5"/>
      <c r="J37" s="275"/>
    </row>
    <row r="38" spans="1:10">
      <c r="F38" s="31"/>
    </row>
    <row r="39" spans="1:10">
      <c r="F39" s="31"/>
    </row>
    <row r="40" spans="1:10" ht="15.95" customHeight="1">
      <c r="A40" s="191" t="s">
        <v>129</v>
      </c>
      <c r="B40" s="192"/>
      <c r="C40" s="192"/>
      <c r="D40" s="192"/>
      <c r="E40" s="192"/>
      <c r="F40" s="192"/>
      <c r="G40" s="192"/>
      <c r="H40" s="48"/>
      <c r="I40" s="276" t="s">
        <v>212</v>
      </c>
      <c r="J40" s="277">
        <f>(COUNTIF(G15:G37,"Yes")/23)*100</f>
        <v>73.91304347826086</v>
      </c>
    </row>
    <row r="41" spans="1:10" ht="72.95" customHeight="1">
      <c r="A41" s="194"/>
      <c r="B41" s="195"/>
      <c r="C41" s="195"/>
      <c r="D41" s="195"/>
      <c r="E41" s="195"/>
      <c r="F41" s="195"/>
      <c r="G41" s="195"/>
      <c r="H41" s="49"/>
      <c r="I41" s="204"/>
      <c r="J41" s="278"/>
    </row>
    <row r="42" spans="1:10">
      <c r="F42" s="31"/>
    </row>
    <row r="43" spans="1:10">
      <c r="F43" s="31"/>
    </row>
    <row r="44" spans="1:10">
      <c r="F44" s="31"/>
    </row>
    <row r="45" spans="1:10">
      <c r="F45" s="31"/>
    </row>
    <row r="46" spans="1:10">
      <c r="F46" s="31"/>
    </row>
    <row r="47" spans="1:10">
      <c r="F47" s="31"/>
    </row>
    <row r="48" spans="1:10">
      <c r="F48" s="31"/>
    </row>
    <row r="49" spans="6:6">
      <c r="F49" s="31"/>
    </row>
    <row r="50" spans="6:6">
      <c r="F50" s="31"/>
    </row>
    <row r="51" spans="6:6">
      <c r="F51" s="31"/>
    </row>
    <row r="52" spans="6:6">
      <c r="F52" s="31"/>
    </row>
    <row r="53" spans="6:6">
      <c r="F53" s="31"/>
    </row>
    <row r="54" spans="6:6">
      <c r="F54" s="31"/>
    </row>
    <row r="55" spans="6:6">
      <c r="F55" s="31"/>
    </row>
    <row r="56" spans="6:6">
      <c r="F56" s="31"/>
    </row>
    <row r="57" spans="6:6">
      <c r="F57" s="31"/>
    </row>
    <row r="58" spans="6:6">
      <c r="F58" s="31"/>
    </row>
    <row r="59" spans="6:6">
      <c r="F59" s="31"/>
    </row>
    <row r="60" spans="6:6">
      <c r="F60" s="31"/>
    </row>
    <row r="61" spans="6:6">
      <c r="F61" s="31"/>
    </row>
  </sheetData>
  <mergeCells count="56">
    <mergeCell ref="D33:D37"/>
    <mergeCell ref="A33:A37"/>
    <mergeCell ref="H33:H37"/>
    <mergeCell ref="B30:B32"/>
    <mergeCell ref="C30:C32"/>
    <mergeCell ref="D30:D32"/>
    <mergeCell ref="A30:A32"/>
    <mergeCell ref="H30:H32"/>
    <mergeCell ref="J15:J17"/>
    <mergeCell ref="D26:D29"/>
    <mergeCell ref="C26:C29"/>
    <mergeCell ref="B26:B29"/>
    <mergeCell ref="A26:A29"/>
    <mergeCell ref="H26:H29"/>
    <mergeCell ref="D23:D25"/>
    <mergeCell ref="C23:C25"/>
    <mergeCell ref="B23:B25"/>
    <mergeCell ref="A23:A25"/>
    <mergeCell ref="H23:H25"/>
    <mergeCell ref="A21:A22"/>
    <mergeCell ref="H21:H22"/>
    <mergeCell ref="D18:D20"/>
    <mergeCell ref="C18:C20"/>
    <mergeCell ref="B18:B20"/>
    <mergeCell ref="A11:C11"/>
    <mergeCell ref="D11:E11"/>
    <mergeCell ref="H15:H17"/>
    <mergeCell ref="D15:D17"/>
    <mergeCell ref="C15:C17"/>
    <mergeCell ref="B15:B17"/>
    <mergeCell ref="A15:A17"/>
    <mergeCell ref="G11:I11"/>
    <mergeCell ref="G12:I12"/>
    <mergeCell ref="A12:C12"/>
    <mergeCell ref="D12:E12"/>
    <mergeCell ref="A1:B3"/>
    <mergeCell ref="C1:J3"/>
    <mergeCell ref="A4:B9"/>
    <mergeCell ref="C4:J6"/>
    <mergeCell ref="C7:J9"/>
    <mergeCell ref="A18:A20"/>
    <mergeCell ref="H18:H20"/>
    <mergeCell ref="J33:J37"/>
    <mergeCell ref="I40:I41"/>
    <mergeCell ref="A40:G41"/>
    <mergeCell ref="J18:J20"/>
    <mergeCell ref="J21:J22"/>
    <mergeCell ref="J23:J25"/>
    <mergeCell ref="J26:J29"/>
    <mergeCell ref="J30:J32"/>
    <mergeCell ref="J40:J41"/>
    <mergeCell ref="D21:D22"/>
    <mergeCell ref="C21:C22"/>
    <mergeCell ref="B21:B22"/>
    <mergeCell ref="B33:B37"/>
    <mergeCell ref="C33:C37"/>
  </mergeCells>
  <pageMargins left="0.7" right="0.7" top="0.75" bottom="0.75" header="0.3" footer="0.3"/>
  <pageSetup paperSize="9"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ED4E709B-5143-4B0C-9F4D-4CCE66390B60}">
          <x14:formula1>
            <xm:f>'Aux lists'!$A$2:$A$3</xm:f>
          </x14:formula1>
          <xm:sqref>G15:G37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8ED3D-0312-754C-B96E-27D3C30AB6EE}">
  <dimension ref="A1:J127"/>
  <sheetViews>
    <sheetView showGridLines="0" topLeftCell="B45" zoomScale="75" workbookViewId="0">
      <selection activeCell="C4" sqref="C4:J6"/>
    </sheetView>
  </sheetViews>
  <sheetFormatPr defaultColWidth="11" defaultRowHeight="15.75"/>
  <cols>
    <col min="1" max="1" width="19" style="37" customWidth="1"/>
    <col min="3" max="3" width="11.625" customWidth="1"/>
    <col min="4" max="4" width="12" customWidth="1"/>
    <col min="5" max="5" width="96.875" customWidth="1"/>
    <col min="6" max="6" width="51.375" customWidth="1"/>
    <col min="7" max="8" width="20.5" customWidth="1"/>
    <col min="9" max="9" width="54.5" customWidth="1"/>
    <col min="10" max="10" width="18.875" customWidth="1"/>
  </cols>
  <sheetData>
    <row r="1" spans="1:10" ht="43.5" customHeight="1">
      <c r="A1" s="219" t="s">
        <v>156</v>
      </c>
      <c r="B1" s="220"/>
      <c r="C1" s="279" t="s">
        <v>74</v>
      </c>
      <c r="D1" s="279"/>
      <c r="E1" s="279"/>
      <c r="F1" s="279"/>
      <c r="G1" s="279"/>
      <c r="H1" s="279"/>
      <c r="I1" s="279"/>
      <c r="J1" s="279"/>
    </row>
    <row r="2" spans="1:10" ht="38.25" customHeight="1">
      <c r="A2" s="221"/>
      <c r="B2" s="222"/>
      <c r="C2" s="279"/>
      <c r="D2" s="279"/>
      <c r="E2" s="279"/>
      <c r="F2" s="279"/>
      <c r="G2" s="279"/>
      <c r="H2" s="279"/>
      <c r="I2" s="279"/>
      <c r="J2" s="279"/>
    </row>
    <row r="3" spans="1:10" ht="32.25" customHeight="1">
      <c r="A3" s="223"/>
      <c r="B3" s="224"/>
      <c r="C3" s="279"/>
      <c r="D3" s="279"/>
      <c r="E3" s="279"/>
      <c r="F3" s="279"/>
      <c r="G3" s="279"/>
      <c r="H3" s="279"/>
      <c r="I3" s="279"/>
      <c r="J3" s="279"/>
    </row>
    <row r="4" spans="1:10" ht="27" customHeight="1">
      <c r="A4" s="303" t="s">
        <v>213</v>
      </c>
      <c r="B4" s="304"/>
      <c r="C4" s="273" t="s">
        <v>214</v>
      </c>
      <c r="D4" s="246"/>
      <c r="E4" s="246"/>
      <c r="F4" s="246"/>
      <c r="G4" s="246"/>
      <c r="H4" s="246"/>
      <c r="I4" s="246"/>
      <c r="J4" s="246"/>
    </row>
    <row r="5" spans="1:10" ht="27" customHeight="1">
      <c r="A5" s="305"/>
      <c r="B5" s="306"/>
      <c r="C5" s="246"/>
      <c r="D5" s="246"/>
      <c r="E5" s="246"/>
      <c r="F5" s="246"/>
      <c r="G5" s="246"/>
      <c r="H5" s="246"/>
      <c r="I5" s="246"/>
      <c r="J5" s="246"/>
    </row>
    <row r="6" spans="1:10" ht="27" customHeight="1">
      <c r="A6" s="305"/>
      <c r="B6" s="306"/>
      <c r="C6" s="246"/>
      <c r="D6" s="246"/>
      <c r="E6" s="246"/>
      <c r="F6" s="246"/>
      <c r="G6" s="246"/>
      <c r="H6" s="246"/>
      <c r="I6" s="246"/>
      <c r="J6" s="246"/>
    </row>
    <row r="7" spans="1:10">
      <c r="A7" s="305"/>
      <c r="B7" s="306"/>
      <c r="C7" s="316" t="s">
        <v>159</v>
      </c>
      <c r="D7" s="281"/>
      <c r="E7" s="281"/>
      <c r="F7" s="281"/>
      <c r="G7" s="281"/>
      <c r="H7" s="281"/>
      <c r="I7" s="281"/>
      <c r="J7" s="281"/>
    </row>
    <row r="8" spans="1:10">
      <c r="A8" s="305"/>
      <c r="B8" s="306"/>
      <c r="C8" s="281"/>
      <c r="D8" s="281"/>
      <c r="E8" s="281"/>
      <c r="F8" s="281"/>
      <c r="G8" s="281"/>
      <c r="H8" s="281"/>
      <c r="I8" s="281"/>
      <c r="J8" s="281"/>
    </row>
    <row r="9" spans="1:10">
      <c r="A9" s="307"/>
      <c r="B9" s="308"/>
      <c r="C9" s="281"/>
      <c r="D9" s="281"/>
      <c r="E9" s="281"/>
      <c r="F9" s="281"/>
      <c r="G9" s="281"/>
      <c r="H9" s="281"/>
      <c r="I9" s="281"/>
      <c r="J9" s="282"/>
    </row>
    <row r="10" spans="1:10" ht="24">
      <c r="A10" s="54"/>
      <c r="B10" s="55"/>
      <c r="C10" s="11"/>
      <c r="D10" s="11"/>
      <c r="E10" s="11"/>
      <c r="F10" s="11"/>
      <c r="G10" s="11"/>
      <c r="H10" s="11"/>
      <c r="I10" s="11"/>
      <c r="J10" s="57"/>
    </row>
    <row r="11" spans="1:10" ht="35.25" customHeight="1">
      <c r="A11" s="283" t="s">
        <v>78</v>
      </c>
      <c r="B11" s="284"/>
      <c r="C11" s="284"/>
      <c r="D11" s="186"/>
      <c r="E11" s="186"/>
      <c r="F11" s="25" t="s">
        <v>52</v>
      </c>
      <c r="G11" s="269"/>
      <c r="H11" s="269"/>
      <c r="I11" s="269"/>
      <c r="J11" s="56"/>
    </row>
    <row r="12" spans="1:10" ht="18.75">
      <c r="A12" s="285" t="s">
        <v>79</v>
      </c>
      <c r="B12" s="286"/>
      <c r="C12" s="286"/>
      <c r="D12" s="235"/>
      <c r="E12" s="235"/>
      <c r="F12" s="26" t="s">
        <v>80</v>
      </c>
      <c r="G12" s="235"/>
      <c r="H12" s="235"/>
      <c r="I12" s="235"/>
      <c r="J12" s="56"/>
    </row>
    <row r="13" spans="1:10">
      <c r="A13" s="21"/>
      <c r="B13" s="22"/>
      <c r="C13" s="22"/>
      <c r="D13" s="22"/>
      <c r="E13" s="23"/>
      <c r="F13" s="23"/>
      <c r="G13" s="24"/>
      <c r="H13" s="24"/>
      <c r="I13" s="24"/>
      <c r="J13" s="58"/>
    </row>
    <row r="14" spans="1:10" ht="78.75">
      <c r="A14" s="53" t="s">
        <v>160</v>
      </c>
      <c r="B14" s="50" t="s">
        <v>82</v>
      </c>
      <c r="C14" s="50" t="s">
        <v>83</v>
      </c>
      <c r="D14" s="50" t="s">
        <v>84</v>
      </c>
      <c r="E14" s="51" t="s">
        <v>85</v>
      </c>
      <c r="F14" s="50" t="s">
        <v>86</v>
      </c>
      <c r="G14" s="61" t="s">
        <v>161</v>
      </c>
      <c r="H14" s="50" t="s">
        <v>138</v>
      </c>
      <c r="I14" s="61" t="s">
        <v>162</v>
      </c>
      <c r="J14" s="60" t="s">
        <v>90</v>
      </c>
    </row>
    <row r="15" spans="1:10" ht="63.95" customHeight="1">
      <c r="A15" s="300" t="s">
        <v>215</v>
      </c>
      <c r="B15" s="200" t="s">
        <v>216</v>
      </c>
      <c r="C15" s="200" t="s">
        <v>217</v>
      </c>
      <c r="D15" s="200" t="s">
        <v>218</v>
      </c>
      <c r="E15" s="13" t="s">
        <v>219</v>
      </c>
      <c r="F15" s="287" t="s">
        <v>220</v>
      </c>
      <c r="G15" s="3" t="s">
        <v>97</v>
      </c>
      <c r="H15" s="200" t="str">
        <f>IF(G15="Yes","Mitigated",IF(G16="Yes","Mitigation progress satisfactory",IF(G17="Yes","Mitigation progress satisfactory","Fail criterion")))</f>
        <v>Mitigated</v>
      </c>
      <c r="I15" s="5"/>
      <c r="J15" s="275"/>
    </row>
    <row r="16" spans="1:10" ht="66.95" customHeight="1">
      <c r="A16" s="301"/>
      <c r="B16" s="200"/>
      <c r="C16" s="200"/>
      <c r="D16" s="200"/>
      <c r="E16" s="13" t="s">
        <v>221</v>
      </c>
      <c r="F16" s="290"/>
      <c r="G16" s="3" t="s">
        <v>100</v>
      </c>
      <c r="H16" s="200"/>
      <c r="I16" s="5"/>
      <c r="J16" s="275"/>
    </row>
    <row r="17" spans="1:10" ht="78.95" customHeight="1">
      <c r="A17" s="301"/>
      <c r="B17" s="200"/>
      <c r="C17" s="200"/>
      <c r="D17" s="200"/>
      <c r="E17" s="13" t="s">
        <v>222</v>
      </c>
      <c r="F17" s="290"/>
      <c r="G17" s="3" t="s">
        <v>100</v>
      </c>
      <c r="H17" s="200"/>
      <c r="I17" s="5"/>
      <c r="J17" s="275"/>
    </row>
    <row r="18" spans="1:10" ht="101.1" customHeight="1">
      <c r="A18" s="300" t="s">
        <v>223</v>
      </c>
      <c r="B18" s="200" t="s">
        <v>216</v>
      </c>
      <c r="C18" s="200" t="s">
        <v>217</v>
      </c>
      <c r="D18" s="200" t="s">
        <v>218</v>
      </c>
      <c r="E18" s="13" t="s">
        <v>224</v>
      </c>
      <c r="F18" s="290"/>
      <c r="G18" s="3" t="s">
        <v>100</v>
      </c>
      <c r="H18" s="200" t="str">
        <f>IF(G18="Yes","Mitigated",IF(G19="Yes","Mitigation progress satisfactory",IF(G20="Yes","Mitigation progress satisfactory","Fail criterion")))</f>
        <v>Mitigation progress satisfactory</v>
      </c>
      <c r="I18" s="5"/>
      <c r="J18" s="275"/>
    </row>
    <row r="19" spans="1:10" ht="69" customHeight="1">
      <c r="A19" s="301"/>
      <c r="B19" s="200"/>
      <c r="C19" s="200"/>
      <c r="D19" s="200"/>
      <c r="E19" s="47" t="s">
        <v>225</v>
      </c>
      <c r="F19" s="290"/>
      <c r="G19" s="3" t="s">
        <v>97</v>
      </c>
      <c r="H19" s="200"/>
      <c r="I19" s="5"/>
      <c r="J19" s="275"/>
    </row>
    <row r="20" spans="1:10" ht="72.95" customHeight="1">
      <c r="A20" s="301"/>
      <c r="B20" s="200"/>
      <c r="C20" s="200"/>
      <c r="D20" s="200"/>
      <c r="E20" s="13" t="s">
        <v>226</v>
      </c>
      <c r="F20" s="290"/>
      <c r="G20" s="3" t="s">
        <v>100</v>
      </c>
      <c r="H20" s="200"/>
      <c r="I20" s="5"/>
      <c r="J20" s="275"/>
    </row>
    <row r="21" spans="1:10" ht="42.95" customHeight="1">
      <c r="A21" s="300" t="s">
        <v>227</v>
      </c>
      <c r="B21" s="200" t="s">
        <v>216</v>
      </c>
      <c r="C21" s="200" t="s">
        <v>217</v>
      </c>
      <c r="D21" s="200" t="s">
        <v>218</v>
      </c>
      <c r="E21" s="47" t="s">
        <v>228</v>
      </c>
      <c r="F21" s="290"/>
      <c r="G21" s="3" t="s">
        <v>97</v>
      </c>
      <c r="H21" s="200" t="str">
        <f>IF(OR(G21="Yes",G22="Yes"),"Mitigated",IF(G23="Yes","Mitigation progress satisfactory", IF(G24="Yes","Mitigation progress satisfactory", "Fail criterion")))</f>
        <v>Mitigated</v>
      </c>
      <c r="I21" s="5"/>
      <c r="J21" s="275"/>
    </row>
    <row r="22" spans="1:10" ht="31.5">
      <c r="A22" s="301"/>
      <c r="B22" s="200"/>
      <c r="C22" s="200"/>
      <c r="D22" s="200"/>
      <c r="E22" s="13" t="s">
        <v>229</v>
      </c>
      <c r="F22" s="290"/>
      <c r="G22" s="3" t="s">
        <v>100</v>
      </c>
      <c r="H22" s="200"/>
      <c r="I22" s="5"/>
      <c r="J22" s="275"/>
    </row>
    <row r="23" spans="1:10" ht="31.5">
      <c r="A23" s="301"/>
      <c r="B23" s="200"/>
      <c r="C23" s="200"/>
      <c r="D23" s="200"/>
      <c r="E23" s="47" t="s">
        <v>230</v>
      </c>
      <c r="F23" s="290"/>
      <c r="G23" s="3" t="s">
        <v>100</v>
      </c>
      <c r="H23" s="200"/>
      <c r="I23" s="5"/>
      <c r="J23" s="275"/>
    </row>
    <row r="24" spans="1:10" ht="31.5">
      <c r="A24" s="301"/>
      <c r="B24" s="200"/>
      <c r="C24" s="200"/>
      <c r="D24" s="200"/>
      <c r="E24" s="47" t="s">
        <v>231</v>
      </c>
      <c r="F24" s="290"/>
      <c r="G24" s="3" t="s">
        <v>100</v>
      </c>
      <c r="H24" s="200"/>
      <c r="I24" s="5"/>
      <c r="J24" s="275"/>
    </row>
    <row r="25" spans="1:10" ht="33" customHeight="1">
      <c r="A25" s="300" t="s">
        <v>232</v>
      </c>
      <c r="B25" s="200" t="s">
        <v>216</v>
      </c>
      <c r="C25" s="200" t="s">
        <v>217</v>
      </c>
      <c r="D25" s="200" t="s">
        <v>218</v>
      </c>
      <c r="E25" s="13" t="s">
        <v>233</v>
      </c>
      <c r="F25" s="290"/>
      <c r="G25" s="3" t="s">
        <v>97</v>
      </c>
      <c r="H25" s="200" t="str">
        <f>IF(OR(G25="Yes",G26="Yes"),"Mitigated",IF(G27="Yes","Mitigation progress satisfactory", IF(G28="Yes","Mitigation progress satisfactory", "Fail criterion")))</f>
        <v>Mitigated</v>
      </c>
      <c r="I25" s="5"/>
      <c r="J25" s="275"/>
    </row>
    <row r="26" spans="1:10" ht="69" customHeight="1">
      <c r="A26" s="301"/>
      <c r="B26" s="200"/>
      <c r="C26" s="200"/>
      <c r="D26" s="200"/>
      <c r="E26" s="13" t="s">
        <v>234</v>
      </c>
      <c r="F26" s="290"/>
      <c r="G26" s="3" t="s">
        <v>97</v>
      </c>
      <c r="H26" s="200"/>
      <c r="I26" s="5"/>
      <c r="J26" s="275"/>
    </row>
    <row r="27" spans="1:10" ht="48.95" customHeight="1">
      <c r="A27" s="301"/>
      <c r="B27" s="200"/>
      <c r="C27" s="200"/>
      <c r="D27" s="200"/>
      <c r="E27" s="13" t="s">
        <v>235</v>
      </c>
      <c r="F27" s="290"/>
      <c r="G27" s="3" t="s">
        <v>100</v>
      </c>
      <c r="H27" s="200"/>
      <c r="I27" s="5"/>
      <c r="J27" s="275"/>
    </row>
    <row r="28" spans="1:10" ht="57" customHeight="1">
      <c r="A28" s="301"/>
      <c r="B28" s="200"/>
      <c r="C28" s="200"/>
      <c r="D28" s="200"/>
      <c r="E28" s="13" t="s">
        <v>226</v>
      </c>
      <c r="F28" s="290"/>
      <c r="G28" s="3" t="s">
        <v>100</v>
      </c>
      <c r="H28" s="200"/>
      <c r="I28" s="5"/>
      <c r="J28" s="275"/>
    </row>
    <row r="29" spans="1:10">
      <c r="A29" s="300" t="s">
        <v>236</v>
      </c>
      <c r="B29" s="200" t="s">
        <v>216</v>
      </c>
      <c r="C29" s="200" t="s">
        <v>217</v>
      </c>
      <c r="D29" s="200" t="s">
        <v>218</v>
      </c>
      <c r="E29" s="13" t="s">
        <v>237</v>
      </c>
      <c r="F29" s="290"/>
      <c r="G29" s="3" t="s">
        <v>100</v>
      </c>
      <c r="H29" s="200" t="str">
        <f>IF(OR(G29="Yes",G30="Yes"),"Mitigated",IF(G31="Yes","Mitigation progress satisfactory",IF(G32="Yes","Mitigation progress satisfactory",IF(G33="Yes","Mitigation progress satisfactory","Fail criterion"))))</f>
        <v>Mitigation progress satisfactory</v>
      </c>
      <c r="I29" s="5"/>
      <c r="J29" s="275"/>
    </row>
    <row r="30" spans="1:10" ht="31.5">
      <c r="A30" s="301"/>
      <c r="B30" s="200"/>
      <c r="C30" s="200"/>
      <c r="D30" s="200"/>
      <c r="E30" s="13" t="s">
        <v>238</v>
      </c>
      <c r="F30" s="290"/>
      <c r="G30" s="3" t="s">
        <v>100</v>
      </c>
      <c r="H30" s="200"/>
      <c r="I30" s="5"/>
      <c r="J30" s="275"/>
    </row>
    <row r="31" spans="1:10" ht="47.25">
      <c r="A31" s="301"/>
      <c r="B31" s="200"/>
      <c r="C31" s="200"/>
      <c r="D31" s="200"/>
      <c r="E31" s="13" t="s">
        <v>239</v>
      </c>
      <c r="F31" s="290"/>
      <c r="G31" s="3" t="s">
        <v>97</v>
      </c>
      <c r="H31" s="200"/>
      <c r="I31" s="5"/>
      <c r="J31" s="275"/>
    </row>
    <row r="32" spans="1:10" ht="47.25">
      <c r="A32" s="301"/>
      <c r="B32" s="200"/>
      <c r="C32" s="200"/>
      <c r="D32" s="200"/>
      <c r="E32" s="13" t="s">
        <v>240</v>
      </c>
      <c r="F32" s="290"/>
      <c r="G32" s="3" t="s">
        <v>100</v>
      </c>
      <c r="H32" s="200"/>
      <c r="I32" s="5"/>
      <c r="J32" s="275"/>
    </row>
    <row r="33" spans="1:10" ht="31.5">
      <c r="A33" s="301"/>
      <c r="B33" s="200"/>
      <c r="C33" s="200"/>
      <c r="D33" s="200"/>
      <c r="E33" s="13" t="s">
        <v>226</v>
      </c>
      <c r="F33" s="291"/>
      <c r="G33" s="3" t="s">
        <v>100</v>
      </c>
      <c r="H33" s="200"/>
      <c r="I33" s="5"/>
      <c r="J33" s="275"/>
    </row>
    <row r="34" spans="1:10" ht="63.95" customHeight="1">
      <c r="A34" s="300" t="s">
        <v>241</v>
      </c>
      <c r="B34" s="200" t="s">
        <v>216</v>
      </c>
      <c r="C34" s="200" t="s">
        <v>242</v>
      </c>
      <c r="D34" s="200" t="s">
        <v>243</v>
      </c>
      <c r="E34" s="13" t="s">
        <v>244</v>
      </c>
      <c r="F34" s="9" t="s">
        <v>245</v>
      </c>
      <c r="G34" s="3" t="s">
        <v>97</v>
      </c>
      <c r="H34" s="200" t="str">
        <f>IF(G34="Yes","Mitigated",IF(G35="Yes","Mitigation progress satisfactory",IF(G36="Yes","Mitigation progress satisfactory","Fail criterion")))</f>
        <v>Mitigated</v>
      </c>
      <c r="I34" s="5"/>
      <c r="J34" s="275"/>
    </row>
    <row r="35" spans="1:10" ht="33" customHeight="1">
      <c r="A35" s="302"/>
      <c r="B35" s="200"/>
      <c r="C35" s="200"/>
      <c r="D35" s="200"/>
      <c r="E35" s="13" t="s">
        <v>246</v>
      </c>
      <c r="F35" s="287" t="s">
        <v>247</v>
      </c>
      <c r="G35" s="3" t="s">
        <v>100</v>
      </c>
      <c r="H35" s="200"/>
      <c r="I35" s="5"/>
      <c r="J35" s="275"/>
    </row>
    <row r="36" spans="1:10" ht="44.1" customHeight="1">
      <c r="A36" s="302"/>
      <c r="B36" s="200"/>
      <c r="C36" s="200"/>
      <c r="D36" s="200"/>
      <c r="E36" s="13" t="s">
        <v>226</v>
      </c>
      <c r="F36" s="288"/>
      <c r="G36" s="3" t="s">
        <v>97</v>
      </c>
      <c r="H36" s="200"/>
      <c r="I36" s="5"/>
      <c r="J36" s="275"/>
    </row>
    <row r="37" spans="1:10" ht="60.95" customHeight="1">
      <c r="A37" s="300" t="s">
        <v>248</v>
      </c>
      <c r="B37" s="200" t="s">
        <v>216</v>
      </c>
      <c r="C37" s="200" t="s">
        <v>242</v>
      </c>
      <c r="D37" s="200" t="s">
        <v>243</v>
      </c>
      <c r="E37" s="13" t="s">
        <v>249</v>
      </c>
      <c r="F37" s="9" t="s">
        <v>250</v>
      </c>
      <c r="G37" s="3" t="s">
        <v>97</v>
      </c>
      <c r="H37" s="200" t="str">
        <f>IF(G37="Yes","Mitigated",IF(G38="Yes","Mitigation progress satisfactory",IF(G39="Yes","Mitigation progress satisfactory","Fail criterion")))</f>
        <v>Mitigated</v>
      </c>
      <c r="I37" s="5"/>
      <c r="J37" s="275"/>
    </row>
    <row r="38" spans="1:10" ht="78" customHeight="1">
      <c r="A38" s="302"/>
      <c r="B38" s="200"/>
      <c r="C38" s="200"/>
      <c r="D38" s="200"/>
      <c r="E38" s="13" t="s">
        <v>251</v>
      </c>
      <c r="F38" s="287" t="s">
        <v>252</v>
      </c>
      <c r="G38" s="3" t="s">
        <v>97</v>
      </c>
      <c r="H38" s="200"/>
      <c r="I38" s="5"/>
      <c r="J38" s="275"/>
    </row>
    <row r="39" spans="1:10" ht="84" customHeight="1">
      <c r="A39" s="302"/>
      <c r="B39" s="200"/>
      <c r="C39" s="200"/>
      <c r="D39" s="200"/>
      <c r="E39" s="13" t="s">
        <v>226</v>
      </c>
      <c r="F39" s="288"/>
      <c r="G39" s="3" t="s">
        <v>97</v>
      </c>
      <c r="H39" s="200"/>
      <c r="I39" s="5"/>
      <c r="J39" s="275"/>
    </row>
    <row r="40" spans="1:10" ht="148.5" customHeight="1">
      <c r="A40" s="300" t="s">
        <v>253</v>
      </c>
      <c r="B40" s="301" t="s">
        <v>254</v>
      </c>
      <c r="C40" s="301" t="s">
        <v>255</v>
      </c>
      <c r="D40" s="301" t="s">
        <v>256</v>
      </c>
      <c r="E40" s="13" t="s">
        <v>257</v>
      </c>
      <c r="F40" s="9" t="s">
        <v>258</v>
      </c>
      <c r="G40" s="3" t="s">
        <v>97</v>
      </c>
      <c r="H40" s="200" t="str">
        <f>IF(AND(G40="Yes",G41="Yes"),"Mitigated",IF(G42="Yes","Mitigation progress satisfactory", IF(G43="Yes","Mitigation progress satisfactory", "Fail criterion")))</f>
        <v>Mitigation progress satisfactory</v>
      </c>
      <c r="I40" s="5"/>
      <c r="J40" s="275"/>
    </row>
    <row r="41" spans="1:10" ht="54.95" customHeight="1">
      <c r="A41" s="302"/>
      <c r="B41" s="301"/>
      <c r="C41" s="301"/>
      <c r="D41" s="301"/>
      <c r="E41" s="13" t="s">
        <v>259</v>
      </c>
      <c r="F41" s="9" t="s">
        <v>260</v>
      </c>
      <c r="G41" s="3" t="s">
        <v>100</v>
      </c>
      <c r="H41" s="200"/>
      <c r="I41" s="5"/>
      <c r="J41" s="275"/>
    </row>
    <row r="42" spans="1:10" ht="51.95" customHeight="1">
      <c r="A42" s="302"/>
      <c r="B42" s="301"/>
      <c r="C42" s="301"/>
      <c r="D42" s="301"/>
      <c r="E42" s="13" t="s">
        <v>261</v>
      </c>
      <c r="F42" s="287" t="s">
        <v>262</v>
      </c>
      <c r="G42" s="3" t="s">
        <v>97</v>
      </c>
      <c r="H42" s="200"/>
      <c r="I42" s="5"/>
      <c r="J42" s="275"/>
    </row>
    <row r="43" spans="1:10" ht="50.1" customHeight="1">
      <c r="A43" s="302"/>
      <c r="B43" s="301"/>
      <c r="C43" s="301"/>
      <c r="D43" s="301"/>
      <c r="E43" s="13" t="s">
        <v>226</v>
      </c>
      <c r="F43" s="288"/>
      <c r="G43" s="3" t="s">
        <v>100</v>
      </c>
      <c r="H43" s="200"/>
      <c r="I43" s="5"/>
      <c r="J43" s="275"/>
    </row>
    <row r="44" spans="1:10" ht="44.1" customHeight="1">
      <c r="A44" s="300" t="s">
        <v>263</v>
      </c>
      <c r="B44" s="301" t="s">
        <v>254</v>
      </c>
      <c r="C44" s="301" t="s">
        <v>255</v>
      </c>
      <c r="D44" s="301" t="s">
        <v>256</v>
      </c>
      <c r="E44" s="13" t="s">
        <v>264</v>
      </c>
      <c r="F44" s="9" t="s">
        <v>265</v>
      </c>
      <c r="G44" s="3" t="s">
        <v>100</v>
      </c>
      <c r="H44" s="200" t="str">
        <f>IF(G44="Yes","Mitigated",IF(G45="Yes","Mitigation progress satisfactory",IF(G46="Yes","Mitigation progress satisfactory","Fail criterion")))</f>
        <v>Mitigation progress satisfactory</v>
      </c>
      <c r="I44" s="5"/>
      <c r="J44" s="275"/>
    </row>
    <row r="45" spans="1:10" ht="42.95" customHeight="1">
      <c r="A45" s="301"/>
      <c r="B45" s="301"/>
      <c r="C45" s="301"/>
      <c r="D45" s="301"/>
      <c r="E45" s="13" t="s">
        <v>266</v>
      </c>
      <c r="F45" s="287" t="s">
        <v>267</v>
      </c>
      <c r="G45" s="3" t="s">
        <v>97</v>
      </c>
      <c r="H45" s="200"/>
      <c r="I45" s="5"/>
      <c r="J45" s="275"/>
    </row>
    <row r="46" spans="1:10" ht="42.95" customHeight="1">
      <c r="A46" s="301"/>
      <c r="B46" s="301"/>
      <c r="C46" s="301"/>
      <c r="D46" s="301"/>
      <c r="E46" s="13" t="s">
        <v>226</v>
      </c>
      <c r="F46" s="288"/>
      <c r="G46" s="3" t="s">
        <v>100</v>
      </c>
      <c r="H46" s="200"/>
      <c r="I46" s="5"/>
      <c r="J46" s="275"/>
    </row>
    <row r="47" spans="1:10" ht="30.95" customHeight="1">
      <c r="A47" s="300" t="s">
        <v>268</v>
      </c>
      <c r="B47" s="301" t="s">
        <v>254</v>
      </c>
      <c r="C47" s="301" t="s">
        <v>255</v>
      </c>
      <c r="D47" s="301" t="s">
        <v>269</v>
      </c>
      <c r="E47" s="62" t="s">
        <v>270</v>
      </c>
      <c r="F47" s="287" t="s">
        <v>271</v>
      </c>
      <c r="G47" s="3" t="s">
        <v>100</v>
      </c>
      <c r="H47" s="200" t="str">
        <f>IF(AND(G47="Yes",G48="Yes"),"Mitigated",IF(G49="Yes","Mitigation progress satisfactory",IF(G50="Yes","Mitigation progress satisfactory",IF(G51="Yes","Mitigation progress satisfactory","Fail criterion"))))</f>
        <v>Fail criterion</v>
      </c>
      <c r="I47" s="5"/>
      <c r="J47" s="275"/>
    </row>
    <row r="48" spans="1:10" ht="48.95" customHeight="1">
      <c r="A48" s="301"/>
      <c r="B48" s="301"/>
      <c r="C48" s="301"/>
      <c r="D48" s="301"/>
      <c r="E48" s="63" t="s">
        <v>272</v>
      </c>
      <c r="F48" s="288"/>
      <c r="G48" s="3" t="s">
        <v>100</v>
      </c>
      <c r="H48" s="200"/>
      <c r="I48" s="5"/>
      <c r="J48" s="275"/>
    </row>
    <row r="49" spans="1:10" ht="45" customHeight="1">
      <c r="A49" s="301"/>
      <c r="B49" s="301"/>
      <c r="C49" s="301"/>
      <c r="D49" s="301"/>
      <c r="E49" s="13" t="s">
        <v>273</v>
      </c>
      <c r="F49" s="287" t="s">
        <v>274</v>
      </c>
      <c r="G49" s="3" t="s">
        <v>100</v>
      </c>
      <c r="H49" s="200"/>
      <c r="I49" s="5"/>
      <c r="J49" s="275"/>
    </row>
    <row r="50" spans="1:10" ht="31.5">
      <c r="A50" s="301"/>
      <c r="B50" s="301"/>
      <c r="C50" s="301"/>
      <c r="D50" s="301"/>
      <c r="E50" s="13" t="s">
        <v>275</v>
      </c>
      <c r="F50" s="289"/>
      <c r="G50" s="3" t="s">
        <v>100</v>
      </c>
      <c r="H50" s="200"/>
      <c r="I50" s="5"/>
      <c r="J50" s="275"/>
    </row>
    <row r="51" spans="1:10">
      <c r="A51" s="301"/>
      <c r="B51" s="301"/>
      <c r="C51" s="301"/>
      <c r="D51" s="301"/>
      <c r="E51" s="13" t="s">
        <v>276</v>
      </c>
      <c r="F51" s="288"/>
      <c r="G51" s="3" t="s">
        <v>100</v>
      </c>
      <c r="H51" s="200"/>
      <c r="I51" s="5"/>
      <c r="J51" s="275"/>
    </row>
    <row r="52" spans="1:10">
      <c r="G52" s="2"/>
      <c r="H52" s="2"/>
    </row>
    <row r="53" spans="1:10">
      <c r="G53" s="2"/>
      <c r="H53" s="2"/>
    </row>
    <row r="54" spans="1:10" ht="42.95" customHeight="1">
      <c r="A54" s="292" t="s">
        <v>129</v>
      </c>
      <c r="B54" s="293"/>
      <c r="C54" s="293"/>
      <c r="D54" s="293"/>
      <c r="E54" s="293"/>
      <c r="F54" s="293"/>
      <c r="G54" s="294" t="s">
        <v>212</v>
      </c>
      <c r="H54" s="295"/>
      <c r="I54" s="296"/>
      <c r="J54" s="277">
        <f>(COUNTIF(G29:G51,"Yes")/23)*100</f>
        <v>39.130434782608695</v>
      </c>
    </row>
    <row r="55" spans="1:10" ht="60" customHeight="1">
      <c r="A55" s="293"/>
      <c r="B55" s="293"/>
      <c r="C55" s="293"/>
      <c r="D55" s="293"/>
      <c r="E55" s="293"/>
      <c r="F55" s="293"/>
      <c r="G55" s="297"/>
      <c r="H55" s="298"/>
      <c r="I55" s="299"/>
      <c r="J55" s="278"/>
    </row>
    <row r="56" spans="1:10">
      <c r="G56" s="2"/>
      <c r="H56" s="2"/>
    </row>
    <row r="57" spans="1:10">
      <c r="G57" s="2"/>
      <c r="H57" s="2"/>
    </row>
    <row r="58" spans="1:10">
      <c r="G58" s="2"/>
      <c r="H58" s="2"/>
    </row>
    <row r="59" spans="1:10">
      <c r="G59" s="2"/>
      <c r="H59" s="2"/>
    </row>
    <row r="60" spans="1:10">
      <c r="G60" s="2"/>
      <c r="H60" s="2"/>
    </row>
    <row r="61" spans="1:10">
      <c r="G61" s="2"/>
      <c r="H61" s="2"/>
    </row>
    <row r="62" spans="1:10">
      <c r="G62" s="2"/>
      <c r="H62" s="2"/>
    </row>
    <row r="63" spans="1:10">
      <c r="G63" s="2"/>
      <c r="H63" s="2"/>
    </row>
    <row r="64" spans="1:10">
      <c r="G64" s="2"/>
      <c r="H64" s="2"/>
    </row>
    <row r="65" spans="7:8">
      <c r="G65" s="2"/>
      <c r="H65" s="2"/>
    </row>
    <row r="66" spans="7:8">
      <c r="G66" s="2"/>
      <c r="H66" s="2"/>
    </row>
    <row r="67" spans="7:8">
      <c r="G67" s="2"/>
      <c r="H67" s="2"/>
    </row>
    <row r="68" spans="7:8">
      <c r="G68" s="2"/>
      <c r="H68" s="2"/>
    </row>
    <row r="69" spans="7:8">
      <c r="G69" s="2"/>
      <c r="H69" s="2"/>
    </row>
    <row r="70" spans="7:8">
      <c r="G70" s="2"/>
      <c r="H70" s="2"/>
    </row>
    <row r="71" spans="7:8">
      <c r="G71" s="2"/>
      <c r="H71" s="2"/>
    </row>
    <row r="72" spans="7:8">
      <c r="G72" s="2"/>
      <c r="H72" s="2"/>
    </row>
    <row r="73" spans="7:8">
      <c r="G73" s="2"/>
      <c r="H73" s="2"/>
    </row>
    <row r="74" spans="7:8">
      <c r="G74" s="2"/>
      <c r="H74" s="2"/>
    </row>
    <row r="75" spans="7:8">
      <c r="G75" s="2"/>
      <c r="H75" s="2"/>
    </row>
    <row r="76" spans="7:8">
      <c r="G76" s="2"/>
      <c r="H76" s="2"/>
    </row>
    <row r="77" spans="7:8">
      <c r="G77" s="2"/>
      <c r="H77" s="2"/>
    </row>
    <row r="78" spans="7:8">
      <c r="G78" s="2"/>
      <c r="H78" s="2"/>
    </row>
    <row r="79" spans="7:8">
      <c r="G79" s="2"/>
      <c r="H79" s="2"/>
    </row>
    <row r="80" spans="7:8">
      <c r="G80" s="2"/>
      <c r="H80" s="2"/>
    </row>
    <row r="81" spans="7:8">
      <c r="G81" s="2"/>
      <c r="H81" s="2"/>
    </row>
    <row r="82" spans="7:8">
      <c r="G82" s="2"/>
      <c r="H82" s="2"/>
    </row>
    <row r="83" spans="7:8">
      <c r="G83" s="2"/>
      <c r="H83" s="2"/>
    </row>
    <row r="84" spans="7:8">
      <c r="G84" s="2"/>
      <c r="H84" s="2"/>
    </row>
    <row r="85" spans="7:8">
      <c r="G85" s="2"/>
      <c r="H85" s="2"/>
    </row>
    <row r="86" spans="7:8">
      <c r="G86" s="2"/>
      <c r="H86" s="2"/>
    </row>
    <row r="87" spans="7:8">
      <c r="G87" s="2"/>
      <c r="H87" s="2"/>
    </row>
    <row r="88" spans="7:8">
      <c r="G88" s="2"/>
      <c r="H88" s="2"/>
    </row>
    <row r="89" spans="7:8">
      <c r="G89" s="2"/>
      <c r="H89" s="2"/>
    </row>
    <row r="90" spans="7:8">
      <c r="G90" s="2"/>
      <c r="H90" s="2"/>
    </row>
    <row r="91" spans="7:8">
      <c r="G91" s="2"/>
      <c r="H91" s="2"/>
    </row>
    <row r="92" spans="7:8">
      <c r="G92" s="2"/>
      <c r="H92" s="2"/>
    </row>
    <row r="93" spans="7:8">
      <c r="G93" s="2"/>
      <c r="H93" s="2"/>
    </row>
    <row r="94" spans="7:8">
      <c r="G94" s="2"/>
      <c r="H94" s="2"/>
    </row>
    <row r="95" spans="7:8">
      <c r="G95" s="2"/>
      <c r="H95" s="2"/>
    </row>
    <row r="96" spans="7:8">
      <c r="G96" s="2"/>
      <c r="H96" s="2"/>
    </row>
    <row r="97" spans="7:8">
      <c r="G97" s="2"/>
      <c r="H97" s="2"/>
    </row>
    <row r="98" spans="7:8">
      <c r="G98" s="2"/>
      <c r="H98" s="2"/>
    </row>
    <row r="99" spans="7:8">
      <c r="G99" s="2"/>
      <c r="H99" s="2"/>
    </row>
    <row r="100" spans="7:8">
      <c r="G100" s="2"/>
      <c r="H100" s="2"/>
    </row>
    <row r="101" spans="7:8">
      <c r="G101" s="2"/>
      <c r="H101" s="2"/>
    </row>
    <row r="102" spans="7:8">
      <c r="G102" s="2"/>
      <c r="H102" s="2"/>
    </row>
    <row r="103" spans="7:8">
      <c r="G103" s="2"/>
      <c r="H103" s="2"/>
    </row>
    <row r="104" spans="7:8">
      <c r="G104" s="2"/>
      <c r="H104" s="2"/>
    </row>
    <row r="105" spans="7:8">
      <c r="G105" s="2"/>
      <c r="H105" s="2"/>
    </row>
    <row r="106" spans="7:8">
      <c r="G106" s="2"/>
      <c r="H106" s="2"/>
    </row>
    <row r="107" spans="7:8">
      <c r="G107" s="2"/>
      <c r="H107" s="2"/>
    </row>
    <row r="108" spans="7:8">
      <c r="G108" s="2"/>
      <c r="H108" s="2"/>
    </row>
    <row r="109" spans="7:8">
      <c r="G109" s="2"/>
      <c r="H109" s="2"/>
    </row>
    <row r="110" spans="7:8">
      <c r="G110" s="2"/>
      <c r="H110" s="2"/>
    </row>
    <row r="111" spans="7:8">
      <c r="G111" s="2"/>
      <c r="H111" s="2"/>
    </row>
    <row r="112" spans="7:8">
      <c r="G112" s="2"/>
      <c r="H112" s="2"/>
    </row>
    <row r="113" spans="7:8">
      <c r="G113" s="2"/>
      <c r="H113" s="2"/>
    </row>
    <row r="114" spans="7:8">
      <c r="G114" s="2"/>
      <c r="H114" s="2"/>
    </row>
    <row r="115" spans="7:8">
      <c r="G115" s="2"/>
      <c r="H115" s="2"/>
    </row>
    <row r="116" spans="7:8">
      <c r="G116" s="2"/>
      <c r="H116" s="2"/>
    </row>
    <row r="117" spans="7:8">
      <c r="G117" s="2"/>
      <c r="H117" s="2"/>
    </row>
    <row r="118" spans="7:8">
      <c r="G118" s="2"/>
      <c r="H118" s="2"/>
    </row>
    <row r="119" spans="7:8">
      <c r="G119" s="2"/>
      <c r="H119" s="2"/>
    </row>
    <row r="120" spans="7:8">
      <c r="G120" s="2"/>
      <c r="H120" s="2"/>
    </row>
    <row r="121" spans="7:8">
      <c r="G121" s="2"/>
      <c r="H121" s="2"/>
    </row>
    <row r="122" spans="7:8">
      <c r="G122" s="2"/>
      <c r="H122" s="2"/>
    </row>
    <row r="123" spans="7:8">
      <c r="G123" s="2"/>
      <c r="H123" s="2"/>
    </row>
    <row r="124" spans="7:8">
      <c r="G124" s="2"/>
      <c r="H124" s="2"/>
    </row>
    <row r="125" spans="7:8">
      <c r="G125" s="2"/>
      <c r="H125" s="2"/>
    </row>
    <row r="126" spans="7:8">
      <c r="G126" s="2"/>
      <c r="H126" s="2"/>
    </row>
    <row r="127" spans="7:8">
      <c r="G127" s="2"/>
      <c r="H127" s="2"/>
    </row>
  </sheetData>
  <mergeCells count="81">
    <mergeCell ref="A12:C12"/>
    <mergeCell ref="D12:E12"/>
    <mergeCell ref="A1:B3"/>
    <mergeCell ref="C1:J3"/>
    <mergeCell ref="A4:B9"/>
    <mergeCell ref="C4:J6"/>
    <mergeCell ref="C7:J9"/>
    <mergeCell ref="A11:C11"/>
    <mergeCell ref="D11:E11"/>
    <mergeCell ref="A15:A17"/>
    <mergeCell ref="B15:B17"/>
    <mergeCell ref="C15:C17"/>
    <mergeCell ref="D15:D17"/>
    <mergeCell ref="A18:A20"/>
    <mergeCell ref="B18:B20"/>
    <mergeCell ref="C18:C20"/>
    <mergeCell ref="D18:D20"/>
    <mergeCell ref="A34:A36"/>
    <mergeCell ref="B34:B36"/>
    <mergeCell ref="C34:C36"/>
    <mergeCell ref="D34:D36"/>
    <mergeCell ref="A21:A24"/>
    <mergeCell ref="A25:A28"/>
    <mergeCell ref="A29:A33"/>
    <mergeCell ref="B29:B33"/>
    <mergeCell ref="C29:C33"/>
    <mergeCell ref="B21:B24"/>
    <mergeCell ref="C21:C24"/>
    <mergeCell ref="D21:D24"/>
    <mergeCell ref="B25:B28"/>
    <mergeCell ref="C25:C28"/>
    <mergeCell ref="D25:D28"/>
    <mergeCell ref="D29:D33"/>
    <mergeCell ref="A37:A39"/>
    <mergeCell ref="A40:A43"/>
    <mergeCell ref="B40:B43"/>
    <mergeCell ref="C40:C43"/>
    <mergeCell ref="D40:D43"/>
    <mergeCell ref="B37:B39"/>
    <mergeCell ref="C37:C39"/>
    <mergeCell ref="D37:D39"/>
    <mergeCell ref="A54:F55"/>
    <mergeCell ref="G54:I55"/>
    <mergeCell ref="J54:J55"/>
    <mergeCell ref="H34:H36"/>
    <mergeCell ref="H37:H39"/>
    <mergeCell ref="H40:H43"/>
    <mergeCell ref="H44:H46"/>
    <mergeCell ref="H47:H51"/>
    <mergeCell ref="A44:A46"/>
    <mergeCell ref="B44:B46"/>
    <mergeCell ref="C44:C46"/>
    <mergeCell ref="D44:D46"/>
    <mergeCell ref="A47:A51"/>
    <mergeCell ref="B47:B51"/>
    <mergeCell ref="C47:C51"/>
    <mergeCell ref="D47:D51"/>
    <mergeCell ref="J15:J17"/>
    <mergeCell ref="J18:J20"/>
    <mergeCell ref="J21:J24"/>
    <mergeCell ref="J25:J28"/>
    <mergeCell ref="J29:J33"/>
    <mergeCell ref="J34:J36"/>
    <mergeCell ref="J37:J39"/>
    <mergeCell ref="J40:J43"/>
    <mergeCell ref="J44:J46"/>
    <mergeCell ref="J47:J51"/>
    <mergeCell ref="F47:F48"/>
    <mergeCell ref="F49:F51"/>
    <mergeCell ref="G11:I11"/>
    <mergeCell ref="G12:I12"/>
    <mergeCell ref="F15:F33"/>
    <mergeCell ref="F35:F36"/>
    <mergeCell ref="F38:F39"/>
    <mergeCell ref="F42:F43"/>
    <mergeCell ref="F45:F46"/>
    <mergeCell ref="H15:H17"/>
    <mergeCell ref="H18:H20"/>
    <mergeCell ref="H21:H24"/>
    <mergeCell ref="H25:H28"/>
    <mergeCell ref="H29:H33"/>
  </mergeCells>
  <pageMargins left="0.7" right="0.7" top="0.75" bottom="0.75" header="0.3" footer="0.3"/>
  <pageSetup paperSize="9"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3D03093A-6A07-455E-9D71-B22BA2F94343}">
          <x14:formula1>
            <xm:f>'Aux lists'!$A$2:$A$3</xm:f>
          </x14:formula1>
          <xm:sqref>H52:H53 G15:G53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7BC29-7A27-1642-9C24-20745366BD65}">
  <dimension ref="A1:J51"/>
  <sheetViews>
    <sheetView topLeftCell="A44" zoomScale="75" workbookViewId="0">
      <selection activeCell="D12" sqref="D12:E12"/>
    </sheetView>
  </sheetViews>
  <sheetFormatPr defaultColWidth="11" defaultRowHeight="15.75"/>
  <cols>
    <col min="1" max="1" width="19" style="2" customWidth="1"/>
    <col min="3" max="3" width="11.625" customWidth="1"/>
    <col min="4" max="4" width="13.875" customWidth="1"/>
    <col min="5" max="5" width="96.875" style="33" customWidth="1"/>
    <col min="6" max="6" width="51.375" customWidth="1"/>
    <col min="7" max="8" width="20.5" customWidth="1"/>
    <col min="9" max="9" width="54.5" customWidth="1"/>
    <col min="10" max="10" width="26.875" customWidth="1"/>
    <col min="11" max="11" width="21" customWidth="1"/>
  </cols>
  <sheetData>
    <row r="1" spans="1:10" ht="33" customHeight="1">
      <c r="A1" s="219" t="s">
        <v>156</v>
      </c>
      <c r="B1" s="220"/>
      <c r="C1" s="279" t="s">
        <v>74</v>
      </c>
      <c r="D1" s="279"/>
      <c r="E1" s="279"/>
      <c r="F1" s="279"/>
      <c r="G1" s="279"/>
      <c r="H1" s="279"/>
      <c r="I1" s="279"/>
      <c r="J1" s="279"/>
    </row>
    <row r="2" spans="1:10" ht="22.5" customHeight="1">
      <c r="A2" s="221"/>
      <c r="B2" s="222"/>
      <c r="C2" s="279"/>
      <c r="D2" s="279"/>
      <c r="E2" s="279"/>
      <c r="F2" s="279"/>
      <c r="G2" s="279"/>
      <c r="H2" s="279"/>
      <c r="I2" s="279"/>
      <c r="J2" s="279"/>
    </row>
    <row r="3" spans="1:10" ht="31.5" customHeight="1">
      <c r="A3" s="223"/>
      <c r="B3" s="224"/>
      <c r="C3" s="279"/>
      <c r="D3" s="279"/>
      <c r="E3" s="279"/>
      <c r="F3" s="279"/>
      <c r="G3" s="279"/>
      <c r="H3" s="279"/>
      <c r="I3" s="279"/>
      <c r="J3" s="279"/>
    </row>
    <row r="4" spans="1:10" ht="27.95" customHeight="1">
      <c r="A4" s="225" t="s">
        <v>277</v>
      </c>
      <c r="B4" s="226"/>
      <c r="C4" s="273" t="s">
        <v>278</v>
      </c>
      <c r="D4" s="310"/>
      <c r="E4" s="310"/>
      <c r="F4" s="310"/>
      <c r="G4" s="310"/>
      <c r="H4" s="310"/>
      <c r="I4" s="310"/>
      <c r="J4" s="310"/>
    </row>
    <row r="5" spans="1:10">
      <c r="A5" s="227"/>
      <c r="B5" s="228"/>
      <c r="C5" s="310"/>
      <c r="D5" s="310"/>
      <c r="E5" s="310"/>
      <c r="F5" s="310"/>
      <c r="G5" s="310"/>
      <c r="H5" s="310"/>
      <c r="I5" s="310"/>
      <c r="J5" s="310"/>
    </row>
    <row r="6" spans="1:10" ht="30" customHeight="1">
      <c r="A6" s="227"/>
      <c r="B6" s="228"/>
      <c r="C6" s="310"/>
      <c r="D6" s="310"/>
      <c r="E6" s="310"/>
      <c r="F6" s="310"/>
      <c r="G6" s="310"/>
      <c r="H6" s="310"/>
      <c r="I6" s="310"/>
      <c r="J6" s="310"/>
    </row>
    <row r="7" spans="1:10">
      <c r="A7" s="227"/>
      <c r="B7" s="228"/>
      <c r="C7" s="273" t="s">
        <v>279</v>
      </c>
      <c r="D7" s="311"/>
      <c r="E7" s="311"/>
      <c r="F7" s="311"/>
      <c r="G7" s="311"/>
      <c r="H7" s="311"/>
      <c r="I7" s="311"/>
      <c r="J7" s="311"/>
    </row>
    <row r="8" spans="1:10">
      <c r="A8" s="227"/>
      <c r="B8" s="228"/>
      <c r="C8" s="311"/>
      <c r="D8" s="311"/>
      <c r="E8" s="311"/>
      <c r="F8" s="311"/>
      <c r="G8" s="311"/>
      <c r="H8" s="311"/>
      <c r="I8" s="311"/>
      <c r="J8" s="311"/>
    </row>
    <row r="9" spans="1:10">
      <c r="A9" s="229"/>
      <c r="B9" s="230"/>
      <c r="C9" s="311"/>
      <c r="D9" s="311"/>
      <c r="E9" s="311"/>
      <c r="F9" s="311"/>
      <c r="G9" s="311"/>
      <c r="H9" s="311"/>
      <c r="I9" s="311"/>
      <c r="J9" s="311"/>
    </row>
    <row r="10" spans="1:10" ht="24">
      <c r="A10" s="36"/>
      <c r="B10" s="20"/>
      <c r="C10" s="11"/>
      <c r="D10" s="11"/>
      <c r="E10" s="11"/>
      <c r="F10" s="11"/>
      <c r="G10" s="11"/>
      <c r="H10" s="11"/>
      <c r="I10" s="11"/>
      <c r="J10" s="12"/>
    </row>
    <row r="11" spans="1:10" ht="41.25" customHeight="1">
      <c r="A11" s="283" t="s">
        <v>78</v>
      </c>
      <c r="B11" s="284"/>
      <c r="C11" s="284"/>
      <c r="D11" s="269"/>
      <c r="E11" s="269"/>
      <c r="F11" s="40" t="s">
        <v>52</v>
      </c>
      <c r="G11" s="269"/>
      <c r="H11" s="269"/>
      <c r="I11" s="269"/>
      <c r="J11" s="270"/>
    </row>
    <row r="12" spans="1:10" ht="22.5" customHeight="1">
      <c r="A12" s="285" t="s">
        <v>79</v>
      </c>
      <c r="B12" s="286"/>
      <c r="C12" s="286"/>
      <c r="D12" s="235"/>
      <c r="E12" s="235"/>
      <c r="F12" s="41" t="s">
        <v>80</v>
      </c>
      <c r="G12" s="235"/>
      <c r="H12" s="235"/>
      <c r="I12" s="235"/>
      <c r="J12" s="271"/>
    </row>
    <row r="13" spans="1:10">
      <c r="A13" s="39"/>
      <c r="B13" s="22"/>
      <c r="C13" s="22"/>
      <c r="D13" s="22"/>
      <c r="E13" s="38"/>
      <c r="F13" s="23"/>
      <c r="G13" s="24"/>
      <c r="H13" s="24"/>
      <c r="I13" s="24"/>
      <c r="J13" s="19"/>
    </row>
    <row r="14" spans="1:10" ht="106.5" customHeight="1">
      <c r="A14" s="50" t="s">
        <v>160</v>
      </c>
      <c r="B14" s="50" t="s">
        <v>82</v>
      </c>
      <c r="C14" s="50" t="s">
        <v>83</v>
      </c>
      <c r="D14" s="50" t="s">
        <v>84</v>
      </c>
      <c r="E14" s="51" t="s">
        <v>85</v>
      </c>
      <c r="F14" s="50" t="s">
        <v>86</v>
      </c>
      <c r="G14" s="61" t="s">
        <v>161</v>
      </c>
      <c r="H14" s="50" t="s">
        <v>280</v>
      </c>
      <c r="I14" s="61" t="s">
        <v>281</v>
      </c>
      <c r="J14" s="61" t="s">
        <v>90</v>
      </c>
    </row>
    <row r="15" spans="1:10" ht="72" customHeight="1">
      <c r="A15" s="309" t="s">
        <v>282</v>
      </c>
      <c r="B15" s="200" t="s">
        <v>283</v>
      </c>
      <c r="C15" s="200" t="s">
        <v>217</v>
      </c>
      <c r="D15" s="200" t="s">
        <v>284</v>
      </c>
      <c r="E15" s="13" t="s">
        <v>285</v>
      </c>
      <c r="F15" s="5"/>
      <c r="G15" s="3" t="s">
        <v>97</v>
      </c>
      <c r="H15" s="200" t="str">
        <f>IF(G15="Yes","Controlled",IF(G16="Yes","Progressing","Omitted"))</f>
        <v>Controlled</v>
      </c>
      <c r="I15" s="5"/>
      <c r="J15" s="275"/>
    </row>
    <row r="16" spans="1:10" ht="72" customHeight="1">
      <c r="A16" s="309"/>
      <c r="B16" s="200"/>
      <c r="C16" s="200"/>
      <c r="D16" s="200"/>
      <c r="E16" s="13" t="s">
        <v>286</v>
      </c>
      <c r="F16" s="5"/>
      <c r="G16" s="3" t="s">
        <v>100</v>
      </c>
      <c r="H16" s="200"/>
      <c r="I16" s="5"/>
      <c r="J16" s="275"/>
    </row>
    <row r="17" spans="1:10" ht="51" customHeight="1">
      <c r="A17" s="309" t="s">
        <v>287</v>
      </c>
      <c r="B17" s="200" t="s">
        <v>283</v>
      </c>
      <c r="C17" s="200" t="s">
        <v>288</v>
      </c>
      <c r="D17" s="200" t="s">
        <v>284</v>
      </c>
      <c r="E17" s="13" t="s">
        <v>289</v>
      </c>
      <c r="F17" s="5"/>
      <c r="G17" s="3" t="s">
        <v>100</v>
      </c>
      <c r="H17" s="200" t="str">
        <f>IF(G17="Yes","Controlled",IF(G18="Yes","Progressing","Omitted"))</f>
        <v>Progressing</v>
      </c>
      <c r="I17" s="5"/>
      <c r="J17" s="275"/>
    </row>
    <row r="18" spans="1:10" ht="90" customHeight="1">
      <c r="A18" s="309"/>
      <c r="B18" s="200"/>
      <c r="C18" s="200"/>
      <c r="D18" s="200"/>
      <c r="E18" s="13" t="s">
        <v>290</v>
      </c>
      <c r="F18" s="5"/>
      <c r="G18" s="3" t="s">
        <v>97</v>
      </c>
      <c r="H18" s="200"/>
      <c r="I18" s="5"/>
      <c r="J18" s="275"/>
    </row>
    <row r="19" spans="1:10" ht="71.099999999999994" customHeight="1">
      <c r="A19" s="309" t="s">
        <v>291</v>
      </c>
      <c r="B19" s="200" t="s">
        <v>283</v>
      </c>
      <c r="C19" s="200" t="s">
        <v>288</v>
      </c>
      <c r="D19" s="200" t="s">
        <v>284</v>
      </c>
      <c r="E19" s="13" t="s">
        <v>292</v>
      </c>
      <c r="F19" s="5"/>
      <c r="G19" s="3" t="s">
        <v>100</v>
      </c>
      <c r="H19" s="200" t="str">
        <f>IF(G19="Yes","Controlled",IF(G20="Yes","Progressing","Omitted"))</f>
        <v>Omitted</v>
      </c>
      <c r="I19" s="5"/>
      <c r="J19" s="275"/>
    </row>
    <row r="20" spans="1:10" ht="81" customHeight="1">
      <c r="A20" s="309"/>
      <c r="B20" s="200"/>
      <c r="C20" s="200"/>
      <c r="D20" s="200"/>
      <c r="E20" s="13" t="s">
        <v>293</v>
      </c>
      <c r="F20" s="5"/>
      <c r="G20" s="3" t="s">
        <v>100</v>
      </c>
      <c r="H20" s="200"/>
      <c r="I20" s="5"/>
      <c r="J20" s="275"/>
    </row>
    <row r="21" spans="1:10" ht="66" customHeight="1">
      <c r="A21" s="309" t="s">
        <v>294</v>
      </c>
      <c r="B21" s="200" t="s">
        <v>283</v>
      </c>
      <c r="C21" s="200" t="s">
        <v>288</v>
      </c>
      <c r="D21" s="200" t="s">
        <v>295</v>
      </c>
      <c r="E21" s="13" t="s">
        <v>296</v>
      </c>
      <c r="F21" s="5"/>
      <c r="G21" s="3" t="s">
        <v>100</v>
      </c>
      <c r="H21" s="200" t="str">
        <f>IF(G21="Yes","Controlled",IF(G22="Yes","Progressing","Omitted"))</f>
        <v>Progressing</v>
      </c>
      <c r="I21" s="5"/>
      <c r="J21" s="275"/>
    </row>
    <row r="22" spans="1:10" ht="66.95" customHeight="1">
      <c r="A22" s="309"/>
      <c r="B22" s="200"/>
      <c r="C22" s="200"/>
      <c r="D22" s="200"/>
      <c r="E22" s="13" t="s">
        <v>297</v>
      </c>
      <c r="F22" s="5"/>
      <c r="G22" s="3" t="s">
        <v>97</v>
      </c>
      <c r="H22" s="200"/>
      <c r="I22" s="5"/>
      <c r="J22" s="275"/>
    </row>
    <row r="23" spans="1:10" ht="119.1" customHeight="1">
      <c r="A23" s="309" t="s">
        <v>298</v>
      </c>
      <c r="B23" s="200" t="s">
        <v>283</v>
      </c>
      <c r="C23" s="200" t="s">
        <v>288</v>
      </c>
      <c r="D23" s="200" t="s">
        <v>299</v>
      </c>
      <c r="E23" s="13" t="s">
        <v>300</v>
      </c>
      <c r="F23" s="5"/>
      <c r="G23" s="3" t="s">
        <v>100</v>
      </c>
      <c r="H23" s="200" t="str">
        <f>IF(G23="Yes","Controlled",IF(G24="Yes","Progressing","Omitted"))</f>
        <v>Omitted</v>
      </c>
      <c r="I23" s="5"/>
      <c r="J23" s="275"/>
    </row>
    <row r="24" spans="1:10" ht="31.5">
      <c r="A24" s="309"/>
      <c r="B24" s="200"/>
      <c r="C24" s="200"/>
      <c r="D24" s="200"/>
      <c r="E24" s="13" t="s">
        <v>301</v>
      </c>
      <c r="F24" s="5"/>
      <c r="G24" s="3" t="s">
        <v>100</v>
      </c>
      <c r="H24" s="200"/>
      <c r="I24" s="5"/>
      <c r="J24" s="275"/>
    </row>
    <row r="25" spans="1:10" ht="84.95" customHeight="1">
      <c r="A25" s="309" t="s">
        <v>302</v>
      </c>
      <c r="B25" s="200" t="s">
        <v>283</v>
      </c>
      <c r="C25" s="200" t="s">
        <v>303</v>
      </c>
      <c r="D25" s="200" t="s">
        <v>304</v>
      </c>
      <c r="E25" s="13" t="s">
        <v>305</v>
      </c>
      <c r="F25" s="5"/>
      <c r="G25" s="3" t="s">
        <v>100</v>
      </c>
      <c r="H25" s="200" t="str">
        <f>IF(G25="Yes","Controlled",IF(G26="Yes","Progressing","Omitted"))</f>
        <v>Progressing</v>
      </c>
      <c r="I25" s="5"/>
      <c r="J25" s="275"/>
    </row>
    <row r="26" spans="1:10" ht="72" customHeight="1">
      <c r="A26" s="309"/>
      <c r="B26" s="200"/>
      <c r="C26" s="200"/>
      <c r="D26" s="200"/>
      <c r="E26" s="13" t="s">
        <v>306</v>
      </c>
      <c r="F26" s="5"/>
      <c r="G26" s="3" t="s">
        <v>97</v>
      </c>
      <c r="H26" s="200"/>
      <c r="I26" s="5"/>
      <c r="J26" s="275"/>
    </row>
    <row r="27" spans="1:10" ht="84.95" customHeight="1">
      <c r="A27" s="309" t="s">
        <v>307</v>
      </c>
      <c r="B27" s="200" t="s">
        <v>283</v>
      </c>
      <c r="C27" s="200" t="s">
        <v>303</v>
      </c>
      <c r="D27" s="200" t="s">
        <v>308</v>
      </c>
      <c r="E27" s="13" t="s">
        <v>309</v>
      </c>
      <c r="F27" s="5"/>
      <c r="G27" s="3" t="s">
        <v>100</v>
      </c>
      <c r="H27" s="200" t="str">
        <f>IF(G27="Yes","Controlled",IF(G28="Yes","Progressing","Omitted"))</f>
        <v>Progressing</v>
      </c>
      <c r="I27" s="5"/>
      <c r="J27" s="275"/>
    </row>
    <row r="28" spans="1:10" ht="47.25">
      <c r="A28" s="309"/>
      <c r="B28" s="200"/>
      <c r="C28" s="200"/>
      <c r="D28" s="200"/>
      <c r="E28" s="13" t="s">
        <v>310</v>
      </c>
      <c r="F28" s="5"/>
      <c r="G28" s="3" t="s">
        <v>97</v>
      </c>
      <c r="H28" s="200"/>
      <c r="I28" s="5"/>
      <c r="J28" s="275"/>
    </row>
    <row r="29" spans="1:10" ht="84.95" customHeight="1">
      <c r="A29" s="309" t="s">
        <v>311</v>
      </c>
      <c r="B29" s="200" t="s">
        <v>283</v>
      </c>
      <c r="C29" s="200" t="s">
        <v>303</v>
      </c>
      <c r="D29" s="200" t="s">
        <v>312</v>
      </c>
      <c r="E29" s="13" t="s">
        <v>313</v>
      </c>
      <c r="F29" s="5"/>
      <c r="G29" s="3" t="s">
        <v>97</v>
      </c>
      <c r="H29" s="200" t="str">
        <f>IF(G29="Yes","Controlled",IF(G30="Yes","Progressing","Omitted"))</f>
        <v>Controlled</v>
      </c>
      <c r="I29" s="5"/>
      <c r="J29" s="275"/>
    </row>
    <row r="30" spans="1:10" ht="63">
      <c r="A30" s="309"/>
      <c r="B30" s="200"/>
      <c r="C30" s="200"/>
      <c r="D30" s="200"/>
      <c r="E30" s="13" t="s">
        <v>314</v>
      </c>
      <c r="F30" s="5"/>
      <c r="G30" s="3" t="s">
        <v>100</v>
      </c>
      <c r="H30" s="200"/>
      <c r="I30" s="5"/>
      <c r="J30" s="275"/>
    </row>
    <row r="31" spans="1:10" ht="102" customHeight="1">
      <c r="A31" s="309" t="s">
        <v>315</v>
      </c>
      <c r="B31" s="200" t="s">
        <v>216</v>
      </c>
      <c r="C31" s="200" t="s">
        <v>217</v>
      </c>
      <c r="D31" s="200" t="s">
        <v>316</v>
      </c>
      <c r="E31" s="13" t="s">
        <v>317</v>
      </c>
      <c r="F31" s="5"/>
      <c r="G31" s="3" t="s">
        <v>100</v>
      </c>
      <c r="H31" s="200" t="str">
        <f>IF(G31="Yes","Controlled",IF(G32="Yes","Progressing","Omitted"))</f>
        <v>Progressing</v>
      </c>
      <c r="I31" s="5"/>
      <c r="J31" s="275"/>
    </row>
    <row r="32" spans="1:10" ht="47.25">
      <c r="A32" s="309"/>
      <c r="B32" s="200"/>
      <c r="C32" s="200"/>
      <c r="D32" s="200"/>
      <c r="E32" s="13" t="s">
        <v>318</v>
      </c>
      <c r="F32" s="5"/>
      <c r="G32" s="3" t="s">
        <v>97</v>
      </c>
      <c r="H32" s="200"/>
      <c r="I32" s="5"/>
      <c r="J32" s="275"/>
    </row>
    <row r="33" spans="1:10" ht="102" customHeight="1">
      <c r="A33" s="309" t="s">
        <v>319</v>
      </c>
      <c r="B33" s="200" t="s">
        <v>320</v>
      </c>
      <c r="C33" s="200" t="s">
        <v>321</v>
      </c>
      <c r="D33" s="200" t="s">
        <v>322</v>
      </c>
      <c r="E33" s="13" t="s">
        <v>323</v>
      </c>
      <c r="F33" s="5"/>
      <c r="G33" s="3" t="s">
        <v>100</v>
      </c>
      <c r="H33" s="153" t="str">
        <f>IF(G33="Yes","Controlled",IF(OR(G34="Yes",G35="Yes"),"Progressing",IF(OR(G33="Not",G34="Not",G35="Not"),"Omitted","error")))</f>
        <v>Progressing</v>
      </c>
      <c r="I33" s="5"/>
      <c r="J33" s="275"/>
    </row>
    <row r="34" spans="1:10" ht="31.5">
      <c r="A34" s="309"/>
      <c r="B34" s="200"/>
      <c r="C34" s="200"/>
      <c r="D34" s="200"/>
      <c r="E34" s="13" t="s">
        <v>324</v>
      </c>
      <c r="F34" s="5"/>
      <c r="G34" s="3" t="s">
        <v>100</v>
      </c>
      <c r="H34" s="153"/>
      <c r="I34" s="5"/>
      <c r="J34" s="275"/>
    </row>
    <row r="35" spans="1:10" ht="47.25">
      <c r="A35" s="309"/>
      <c r="B35" s="200"/>
      <c r="C35" s="200"/>
      <c r="D35" s="200"/>
      <c r="E35" s="13" t="s">
        <v>325</v>
      </c>
      <c r="F35" s="5"/>
      <c r="G35" s="3" t="s">
        <v>97</v>
      </c>
      <c r="H35" s="153"/>
      <c r="I35" s="5"/>
      <c r="J35" s="275"/>
    </row>
    <row r="36" spans="1:10" ht="170.1" customHeight="1">
      <c r="A36" s="309" t="s">
        <v>326</v>
      </c>
      <c r="B36" s="200" t="s">
        <v>320</v>
      </c>
      <c r="C36" s="200" t="s">
        <v>321</v>
      </c>
      <c r="D36" s="200" t="s">
        <v>327</v>
      </c>
      <c r="E36" s="13" t="s">
        <v>328</v>
      </c>
      <c r="F36" s="5"/>
      <c r="G36" s="3" t="s">
        <v>100</v>
      </c>
      <c r="H36" s="200" t="str">
        <f>IF(G36="Yes","Controlled",IF(G37="Yes","Progressing","Omitted"))</f>
        <v>Progressing</v>
      </c>
      <c r="I36" s="5"/>
      <c r="J36" s="275"/>
    </row>
    <row r="37" spans="1:10" ht="47.25">
      <c r="A37" s="309"/>
      <c r="B37" s="200"/>
      <c r="C37" s="200"/>
      <c r="D37" s="200"/>
      <c r="E37" s="13" t="s">
        <v>329</v>
      </c>
      <c r="F37" s="5"/>
      <c r="G37" s="3" t="s">
        <v>97</v>
      </c>
      <c r="H37" s="200"/>
      <c r="I37" s="5"/>
      <c r="J37" s="275"/>
    </row>
    <row r="38" spans="1:10" ht="102" customHeight="1">
      <c r="A38" s="309" t="s">
        <v>330</v>
      </c>
      <c r="B38" s="200" t="s">
        <v>320</v>
      </c>
      <c r="C38" s="200" t="s">
        <v>331</v>
      </c>
      <c r="D38" s="200" t="s">
        <v>332</v>
      </c>
      <c r="E38" s="13" t="s">
        <v>333</v>
      </c>
      <c r="F38" s="5"/>
      <c r="G38" s="3" t="s">
        <v>97</v>
      </c>
      <c r="H38" s="200" t="str">
        <f>IF(G38="Yes","Controlled",IF(G39="Yes","Progressing","Omitted"))</f>
        <v>Controlled</v>
      </c>
      <c r="I38" s="5"/>
      <c r="J38" s="275"/>
    </row>
    <row r="39" spans="1:10" ht="47.25">
      <c r="A39" s="309"/>
      <c r="B39" s="200"/>
      <c r="C39" s="200"/>
      <c r="D39" s="200"/>
      <c r="E39" s="13" t="s">
        <v>334</v>
      </c>
      <c r="F39" s="5"/>
      <c r="G39" s="3" t="s">
        <v>100</v>
      </c>
      <c r="H39" s="200"/>
      <c r="I39" s="5"/>
      <c r="J39" s="275"/>
    </row>
    <row r="40" spans="1:10" ht="186.95" customHeight="1">
      <c r="A40" s="309" t="s">
        <v>335</v>
      </c>
      <c r="B40" s="200" t="s">
        <v>336</v>
      </c>
      <c r="C40" s="200" t="s">
        <v>337</v>
      </c>
      <c r="D40" s="200" t="s">
        <v>338</v>
      </c>
      <c r="E40" s="13" t="s">
        <v>339</v>
      </c>
      <c r="F40" s="5"/>
      <c r="G40" s="3" t="s">
        <v>100</v>
      </c>
      <c r="H40" s="200" t="str">
        <f>IF(G40="Yes","Controlled",IF(G41="Yes","Progressing","Omitted"))</f>
        <v>Progressing</v>
      </c>
      <c r="I40" s="5"/>
      <c r="J40" s="275"/>
    </row>
    <row r="41" spans="1:10" ht="31.5">
      <c r="A41" s="309"/>
      <c r="B41" s="200"/>
      <c r="C41" s="200"/>
      <c r="D41" s="200"/>
      <c r="E41" s="13" t="s">
        <v>340</v>
      </c>
      <c r="F41" s="5"/>
      <c r="G41" s="3" t="s">
        <v>97</v>
      </c>
      <c r="H41" s="200"/>
      <c r="I41" s="5"/>
      <c r="J41" s="275"/>
    </row>
    <row r="42" spans="1:10" ht="68.099999999999994" customHeight="1">
      <c r="A42" s="309" t="s">
        <v>341</v>
      </c>
      <c r="B42" s="200" t="s">
        <v>254</v>
      </c>
      <c r="C42" s="200" t="s">
        <v>342</v>
      </c>
      <c r="D42" s="200" t="s">
        <v>343</v>
      </c>
      <c r="E42" s="13" t="s">
        <v>344</v>
      </c>
      <c r="F42" s="5"/>
      <c r="G42" s="3" t="s">
        <v>100</v>
      </c>
      <c r="H42" s="200" t="str">
        <f>IF(G42="Yes","Controlled",IF(G43="Yes","Progressing","Omitted"))</f>
        <v>Omitted</v>
      </c>
      <c r="I42" s="5"/>
      <c r="J42" s="275"/>
    </row>
    <row r="43" spans="1:10" ht="31.5">
      <c r="A43" s="309"/>
      <c r="B43" s="200"/>
      <c r="C43" s="200"/>
      <c r="D43" s="200"/>
      <c r="E43" s="13" t="s">
        <v>345</v>
      </c>
      <c r="F43" s="5"/>
      <c r="G43" s="3" t="s">
        <v>100</v>
      </c>
      <c r="H43" s="200"/>
      <c r="I43" s="5"/>
      <c r="J43" s="275"/>
    </row>
    <row r="44" spans="1:10" ht="102" customHeight="1">
      <c r="A44" s="309" t="s">
        <v>346</v>
      </c>
      <c r="B44" s="200" t="s">
        <v>254</v>
      </c>
      <c r="C44" s="200" t="s">
        <v>342</v>
      </c>
      <c r="D44" s="200" t="s">
        <v>343</v>
      </c>
      <c r="E44" s="13" t="s">
        <v>347</v>
      </c>
      <c r="F44" s="5"/>
      <c r="G44" s="3" t="s">
        <v>97</v>
      </c>
      <c r="H44" s="200" t="str">
        <f>IF(G44="Yes","Controlled",IF(G45="Yes","Progressing","Omitted"))</f>
        <v>Controlled</v>
      </c>
      <c r="I44" s="5"/>
      <c r="J44" s="275"/>
    </row>
    <row r="45" spans="1:10" ht="31.5">
      <c r="A45" s="309"/>
      <c r="B45" s="200"/>
      <c r="C45" s="200"/>
      <c r="D45" s="200"/>
      <c r="E45" s="13" t="s">
        <v>348</v>
      </c>
      <c r="F45" s="5"/>
      <c r="G45" s="3" t="s">
        <v>97</v>
      </c>
      <c r="H45" s="200"/>
      <c r="I45" s="5"/>
      <c r="J45" s="275"/>
    </row>
    <row r="46" spans="1:10" ht="102" customHeight="1">
      <c r="A46" s="309" t="s">
        <v>349</v>
      </c>
      <c r="B46" s="200" t="s">
        <v>254</v>
      </c>
      <c r="C46" s="200" t="s">
        <v>342</v>
      </c>
      <c r="D46" s="200" t="s">
        <v>350</v>
      </c>
      <c r="E46" s="13" t="s">
        <v>351</v>
      </c>
      <c r="F46" s="5"/>
      <c r="G46" s="3" t="s">
        <v>100</v>
      </c>
      <c r="H46" s="200" t="str">
        <f>IF(G46="Yes","Controlled",IF(G47="Yes","Progressing","Omitted"))</f>
        <v>Progressing</v>
      </c>
      <c r="I46" s="5"/>
      <c r="J46" s="275"/>
    </row>
    <row r="47" spans="1:10" ht="31.5">
      <c r="A47" s="309"/>
      <c r="B47" s="200"/>
      <c r="C47" s="200"/>
      <c r="D47" s="200"/>
      <c r="E47" s="13" t="s">
        <v>352</v>
      </c>
      <c r="F47" s="5"/>
      <c r="G47" s="3" t="s">
        <v>97</v>
      </c>
      <c r="H47" s="200"/>
      <c r="I47" s="5"/>
      <c r="J47" s="275"/>
    </row>
    <row r="50" spans="1:10" ht="51" customHeight="1">
      <c r="A50" s="292" t="s">
        <v>129</v>
      </c>
      <c r="B50" s="293"/>
      <c r="C50" s="293"/>
      <c r="D50" s="293"/>
      <c r="E50" s="293"/>
      <c r="F50" s="293"/>
      <c r="G50" s="294" t="s">
        <v>353</v>
      </c>
      <c r="H50" s="295"/>
      <c r="I50" s="296"/>
      <c r="J50" s="277">
        <f>(COUNTIF(G15:G47,"Yes")/33)*100</f>
        <v>42.424242424242422</v>
      </c>
    </row>
    <row r="51" spans="1:10" ht="66" customHeight="1">
      <c r="A51" s="293"/>
      <c r="B51" s="293"/>
      <c r="C51" s="293"/>
      <c r="D51" s="293"/>
      <c r="E51" s="293"/>
      <c r="F51" s="293"/>
      <c r="G51" s="297"/>
      <c r="H51" s="298"/>
      <c r="I51" s="299"/>
      <c r="J51" s="278"/>
    </row>
  </sheetData>
  <mergeCells count="110">
    <mergeCell ref="A1:B3"/>
    <mergeCell ref="C1:J3"/>
    <mergeCell ref="A4:B9"/>
    <mergeCell ref="C4:J6"/>
    <mergeCell ref="C7:J9"/>
    <mergeCell ref="A17:A18"/>
    <mergeCell ref="H17:H18"/>
    <mergeCell ref="B17:B18"/>
    <mergeCell ref="C17:C18"/>
    <mergeCell ref="A11:C11"/>
    <mergeCell ref="D11:E11"/>
    <mergeCell ref="G11:J11"/>
    <mergeCell ref="A12:C12"/>
    <mergeCell ref="D12:E12"/>
    <mergeCell ref="G12:J12"/>
    <mergeCell ref="B15:B16"/>
    <mergeCell ref="C15:C16"/>
    <mergeCell ref="D15:D16"/>
    <mergeCell ref="H15:H16"/>
    <mergeCell ref="A15:A16"/>
    <mergeCell ref="D17:D18"/>
    <mergeCell ref="J15:J16"/>
    <mergeCell ref="J17:J18"/>
    <mergeCell ref="H23:H24"/>
    <mergeCell ref="A19:A20"/>
    <mergeCell ref="B19:B20"/>
    <mergeCell ref="C19:C20"/>
    <mergeCell ref="D19:D20"/>
    <mergeCell ref="H19:H20"/>
    <mergeCell ref="H21:H22"/>
    <mergeCell ref="A21:A22"/>
    <mergeCell ref="B21:B22"/>
    <mergeCell ref="C21:C22"/>
    <mergeCell ref="D21:D22"/>
    <mergeCell ref="A23:A24"/>
    <mergeCell ref="B23:B24"/>
    <mergeCell ref="C23:C24"/>
    <mergeCell ref="D23:D24"/>
    <mergeCell ref="B25:B26"/>
    <mergeCell ref="C25:C26"/>
    <mergeCell ref="A25:A26"/>
    <mergeCell ref="A33:A35"/>
    <mergeCell ref="H25:H26"/>
    <mergeCell ref="A27:A28"/>
    <mergeCell ref="B27:B28"/>
    <mergeCell ref="C27:C28"/>
    <mergeCell ref="D27:D28"/>
    <mergeCell ref="H27:H28"/>
    <mergeCell ref="A29:A30"/>
    <mergeCell ref="B29:B30"/>
    <mergeCell ref="B33:B35"/>
    <mergeCell ref="C33:C35"/>
    <mergeCell ref="D33:D35"/>
    <mergeCell ref="D38:D39"/>
    <mergeCell ref="H36:H37"/>
    <mergeCell ref="B38:B39"/>
    <mergeCell ref="C38:C39"/>
    <mergeCell ref="H31:H32"/>
    <mergeCell ref="A31:A32"/>
    <mergeCell ref="B31:B32"/>
    <mergeCell ref="C31:C32"/>
    <mergeCell ref="D31:D32"/>
    <mergeCell ref="A44:A45"/>
    <mergeCell ref="B44:B45"/>
    <mergeCell ref="J46:J47"/>
    <mergeCell ref="A36:A37"/>
    <mergeCell ref="B36:B37"/>
    <mergeCell ref="C36:C37"/>
    <mergeCell ref="D36:D37"/>
    <mergeCell ref="A50:F51"/>
    <mergeCell ref="G50:I51"/>
    <mergeCell ref="B40:B41"/>
    <mergeCell ref="C40:C41"/>
    <mergeCell ref="A42:A43"/>
    <mergeCell ref="A40:A41"/>
    <mergeCell ref="A38:A39"/>
    <mergeCell ref="A46:A47"/>
    <mergeCell ref="B46:B47"/>
    <mergeCell ref="C46:C47"/>
    <mergeCell ref="H38:H39"/>
    <mergeCell ref="B42:B43"/>
    <mergeCell ref="C42:C43"/>
    <mergeCell ref="D42:D43"/>
    <mergeCell ref="H42:H43"/>
    <mergeCell ref="H40:H41"/>
    <mergeCell ref="D40:D41"/>
    <mergeCell ref="J19:J20"/>
    <mergeCell ref="J21:J22"/>
    <mergeCell ref="J23:J24"/>
    <mergeCell ref="J50:J51"/>
    <mergeCell ref="C44:C45"/>
    <mergeCell ref="D44:D45"/>
    <mergeCell ref="H46:H47"/>
    <mergeCell ref="D25:D26"/>
    <mergeCell ref="H29:H30"/>
    <mergeCell ref="H33:H35"/>
    <mergeCell ref="J36:J37"/>
    <mergeCell ref="J38:J39"/>
    <mergeCell ref="J40:J41"/>
    <mergeCell ref="J42:J43"/>
    <mergeCell ref="J44:J45"/>
    <mergeCell ref="J25:J26"/>
    <mergeCell ref="J27:J28"/>
    <mergeCell ref="J29:J30"/>
    <mergeCell ref="J31:J32"/>
    <mergeCell ref="J33:J35"/>
    <mergeCell ref="D46:D47"/>
    <mergeCell ref="H44:H45"/>
    <mergeCell ref="C29:C30"/>
    <mergeCell ref="D29:D30"/>
  </mergeCells>
  <pageMargins left="0.7" right="0.7" top="0.75" bottom="0.75" header="0.3" footer="0.3"/>
  <pageSetup paperSize="9"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14C2AAC5-5BD2-4247-9E33-14CE08BE2FA9}">
          <x14:formula1>
            <xm:f>'Aux lists'!$A$2:$A$3</xm:f>
          </x14:formula1>
          <xm:sqref>G15:G47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81C96-755F-4506-94BE-10EDDB70A14A}">
  <dimension ref="A1"/>
  <sheetViews>
    <sheetView workbookViewId="0">
      <selection activeCell="B2" sqref="B2"/>
    </sheetView>
  </sheetViews>
  <sheetFormatPr defaultRowHeight="15.7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26576-C83C-2C4A-AEBC-3F5D64ADCEC0}">
  <dimension ref="A2:E5"/>
  <sheetViews>
    <sheetView workbookViewId="0">
      <selection activeCell="A6" sqref="A6"/>
    </sheetView>
  </sheetViews>
  <sheetFormatPr defaultColWidth="11" defaultRowHeight="15.75"/>
  <cols>
    <col min="2" max="2" width="15" bestFit="1" customWidth="1"/>
    <col min="3" max="3" width="23.125" bestFit="1" customWidth="1"/>
  </cols>
  <sheetData>
    <row r="2" spans="1:5">
      <c r="A2" t="s">
        <v>97</v>
      </c>
      <c r="C2" s="2" t="s">
        <v>354</v>
      </c>
      <c r="E2" t="s">
        <v>355</v>
      </c>
    </row>
    <row r="3" spans="1:5">
      <c r="A3" t="s">
        <v>100</v>
      </c>
      <c r="C3" s="2" t="s">
        <v>356</v>
      </c>
      <c r="E3" t="s">
        <v>40</v>
      </c>
    </row>
    <row r="4" spans="1:5">
      <c r="A4" t="s">
        <v>106</v>
      </c>
      <c r="C4" s="2" t="s">
        <v>357</v>
      </c>
    </row>
    <row r="5" spans="1:5">
      <c r="A5" t="s">
        <v>113</v>
      </c>
    </row>
  </sheetData>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EAE540F4B8CC143BAD3AE53A81DD429" ma:contentTypeVersion="15" ma:contentTypeDescription="Crear nuevo documento." ma:contentTypeScope="" ma:versionID="c8b9519de5a0aa2b0ce4336fdb3a5981">
  <xsd:schema xmlns:xsd="http://www.w3.org/2001/XMLSchema" xmlns:xs="http://www.w3.org/2001/XMLSchema" xmlns:p="http://schemas.microsoft.com/office/2006/metadata/properties" xmlns:ns2="eda6cb09-63fe-44d5-892e-7a33c7017076" xmlns:ns3="c8a280a2-2b1a-486b-9267-4220627ac1c4" targetNamespace="http://schemas.microsoft.com/office/2006/metadata/properties" ma:root="true" ma:fieldsID="895e39f20c0b99da189116b9c86020b2" ns2:_="" ns3:_="">
    <xsd:import namespace="eda6cb09-63fe-44d5-892e-7a33c7017076"/>
    <xsd:import namespace="c8a280a2-2b1a-486b-9267-4220627ac1c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a6cb09-63fe-44d5-892e-7a33c70170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c5633540-57a5-4495-a3da-94901a6813a7"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8a280a2-2b1a-486b-9267-4220627ac1c4"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7" nillable="true" ma:displayName="Taxonomy Catch All Column" ma:hidden="true" ma:list="{55033b1c-6407-4f8e-8a68-4c9a3db7d750}" ma:internalName="TaxCatchAll" ma:showField="CatchAllData" ma:web="c8a280a2-2b1a-486b-9267-4220627ac1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da6cb09-63fe-44d5-892e-7a33c7017076">
      <Terms xmlns="http://schemas.microsoft.com/office/infopath/2007/PartnerControls"/>
    </lcf76f155ced4ddcb4097134ff3c332f>
    <TaxCatchAll xmlns="c8a280a2-2b1a-486b-9267-4220627ac1c4" xsi:nil="true"/>
  </documentManagement>
</p:properties>
</file>

<file path=customXml/itemProps1.xml><?xml version="1.0" encoding="utf-8"?>
<ds:datastoreItem xmlns:ds="http://schemas.openxmlformats.org/officeDocument/2006/customXml" ds:itemID="{DDC2B148-DBD2-44A2-A255-F93F0AEF25D1}"/>
</file>

<file path=customXml/itemProps2.xml><?xml version="1.0" encoding="utf-8"?>
<ds:datastoreItem xmlns:ds="http://schemas.openxmlformats.org/officeDocument/2006/customXml" ds:itemID="{1F6A7FD2-11D4-4A57-80F2-611A4E04F282}"/>
</file>

<file path=customXml/itemProps3.xml><?xml version="1.0" encoding="utf-8"?>
<ds:datastoreItem xmlns:ds="http://schemas.openxmlformats.org/officeDocument/2006/customXml" ds:itemID="{785B2BED-F3BB-466D-8BEB-6BC38324240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dayronmonroy@responsiblemines.org</dc:creator>
  <cp:keywords/>
  <dc:description/>
  <cp:lastModifiedBy>Santiago Perez</cp:lastModifiedBy>
  <cp:revision/>
  <dcterms:created xsi:type="dcterms:W3CDTF">2024-11-18T22:58:27Z</dcterms:created>
  <dcterms:modified xsi:type="dcterms:W3CDTF">2026-03-05T23:32:20Z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0x010100CEAE540F4B8CC143BAD3AE53A81DD429</vt:lpwstr>
  </property>
  <property fmtid="{D5CDD505-2E9C-101B-9397-08002B2CF9AE}" pid="3" name="MediaServiceImageTags">
    <vt:lpwstr/>
  </property>
</Properties>
</file>